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1355" windowHeight="8265" tabRatio="867" activeTab="15"/>
  </bookViews>
  <sheets>
    <sheet name="Acaiaca" sheetId="16" r:id="rId1"/>
    <sheet name="Alvinópolis" sheetId="10" r:id="rId2"/>
    <sheet name="Amparo do Serra" sheetId="8" r:id="rId3"/>
    <sheet name="Guaraciaba" sheetId="21" r:id="rId4"/>
    <sheet name="Barra Longa" sheetId="13" r:id="rId5"/>
    <sheet name="Dom Silvério" sheetId="22" r:id="rId6"/>
    <sheet name="Sem Peixe" sheetId="6" r:id="rId7"/>
    <sheet name="Jequeri" sheetId="12" r:id="rId8"/>
    <sheet name="Piedade" sheetId="2" r:id="rId9"/>
    <sheet name="Raul Soares" sheetId="11" r:id="rId10"/>
    <sheet name="Rio Doce" sheetId="7" r:id="rId11"/>
    <sheet name="Santa Cruz" sheetId="23" r:id="rId12"/>
    <sheet name="Grama" sheetId="1" r:id="rId13"/>
    <sheet name="Goiabal" sheetId="5" r:id="rId14"/>
    <sheet name="São Pedro" sheetId="9" r:id="rId15"/>
    <sheet name="Urucânia" sheetId="3" r:id="rId16"/>
    <sheet name="Consolidado" sheetId="25" r:id="rId17"/>
    <sheet name="HMH-5172" sheetId="14" r:id="rId18"/>
    <sheet name="HNH-0912" sheetId="19" r:id="rId19"/>
    <sheet name="Caminhão" sheetId="20" r:id="rId20"/>
    <sheet name="Michellin" sheetId="18" r:id="rId21"/>
    <sheet name="Plan1" sheetId="24" r:id="rId22"/>
  </sheets>
  <externalReferences>
    <externalReference r:id="rId23"/>
  </externalReferences>
  <definedNames>
    <definedName name="_xlnm.Print_Area" localSheetId="0">Acaiaca!$A$1:$H$55</definedName>
    <definedName name="_xlnm.Print_Area" localSheetId="1">Alvinópolis!$A$1:$H$55</definedName>
    <definedName name="_xlnm.Print_Area" localSheetId="2">'Amparo do Serra'!$A$1:$G$55</definedName>
    <definedName name="_xlnm.Print_Area" localSheetId="4">'Barra Longa'!$A$1:$H$55</definedName>
    <definedName name="_xlnm.Print_Area" localSheetId="16">Consolidado!$A$1:$G$55</definedName>
    <definedName name="_xlnm.Print_Area" localSheetId="5">'Dom Silvério'!$A$1:$H$55</definedName>
    <definedName name="_xlnm.Print_Area" localSheetId="13">Goiabal!$A$1:$H$55</definedName>
    <definedName name="_xlnm.Print_Area" localSheetId="12">Grama!$A$1:$H$55</definedName>
    <definedName name="_xlnm.Print_Area" localSheetId="3">Guaraciaba!$A$1:$H$55</definedName>
    <definedName name="_xlnm.Print_Area" localSheetId="7">Jequeri!$A$1:$H$55</definedName>
    <definedName name="_xlnm.Print_Area" localSheetId="8">Piedade!$A$1:$H$55</definedName>
    <definedName name="_xlnm.Print_Area" localSheetId="9">'Raul Soares'!$A$1:$H$55</definedName>
    <definedName name="_xlnm.Print_Area" localSheetId="10">'Rio Doce'!$A$1:$H$55</definedName>
    <definedName name="_xlnm.Print_Area" localSheetId="11">'Santa Cruz'!$A$1:$H$55</definedName>
    <definedName name="_xlnm.Print_Area" localSheetId="14">'São Pedro'!$A$1:$H$55</definedName>
    <definedName name="_xlnm.Print_Area" localSheetId="6">'Sem Peixe'!$A$1:$H$55</definedName>
    <definedName name="_xlnm.Print_Area" localSheetId="15">Urucânia!$A$1:$H$55</definedName>
  </definedNames>
  <calcPr calcId="145621"/>
</workbook>
</file>

<file path=xl/calcChain.xml><?xml version="1.0" encoding="utf-8"?>
<calcChain xmlns="http://schemas.openxmlformats.org/spreadsheetml/2006/main">
  <c r="G27" i="10" l="1"/>
  <c r="G28" i="10"/>
  <c r="G29" i="10"/>
  <c r="G30" i="10"/>
  <c r="G27" i="8"/>
  <c r="G28" i="8"/>
  <c r="G29" i="8"/>
  <c r="G30" i="8"/>
  <c r="G27" i="21"/>
  <c r="G28" i="21"/>
  <c r="G29" i="21"/>
  <c r="G30" i="21"/>
  <c r="G27" i="13"/>
  <c r="G28" i="13"/>
  <c r="G29" i="13"/>
  <c r="G30" i="13"/>
  <c r="G27" i="22"/>
  <c r="G28" i="22"/>
  <c r="G29" i="22"/>
  <c r="G30" i="22"/>
  <c r="G27" i="6"/>
  <c r="G28" i="6"/>
  <c r="G29" i="6"/>
  <c r="G30" i="6"/>
  <c r="G27" i="12"/>
  <c r="G28" i="12"/>
  <c r="G29" i="12"/>
  <c r="G30" i="12"/>
  <c r="G27" i="2"/>
  <c r="G28" i="2"/>
  <c r="G29" i="2"/>
  <c r="G30" i="2"/>
  <c r="G27" i="11"/>
  <c r="G28" i="11"/>
  <c r="G29" i="11"/>
  <c r="G30" i="11"/>
  <c r="G27" i="7"/>
  <c r="G28" i="7"/>
  <c r="G29" i="7"/>
  <c r="G30" i="7"/>
  <c r="G27" i="23"/>
  <c r="G28" i="23"/>
  <c r="G29" i="23"/>
  <c r="G30" i="23"/>
  <c r="G27" i="1"/>
  <c r="G28" i="1"/>
  <c r="G29" i="1"/>
  <c r="G30" i="1"/>
  <c r="G27" i="5"/>
  <c r="G28" i="5"/>
  <c r="G29" i="5"/>
  <c r="G30" i="5"/>
  <c r="G27" i="9"/>
  <c r="G28" i="9"/>
  <c r="G29" i="9"/>
  <c r="G30" i="9"/>
  <c r="G27" i="3"/>
  <c r="G28" i="3"/>
  <c r="G29" i="3"/>
  <c r="G30" i="3"/>
  <c r="G27" i="16"/>
  <c r="G28" i="16"/>
  <c r="G29" i="16"/>
  <c r="G30" i="16"/>
  <c r="A49" i="25" l="1"/>
  <c r="C46" i="25"/>
  <c r="G22" i="10" l="1"/>
  <c r="G22" i="8"/>
  <c r="G22" i="21"/>
  <c r="G22" i="13"/>
  <c r="G22" i="22"/>
  <c r="G22" i="6"/>
  <c r="G22" i="12"/>
  <c r="G22" i="2"/>
  <c r="G22" i="11"/>
  <c r="G22" i="7"/>
  <c r="G22" i="23"/>
  <c r="G22" i="1"/>
  <c r="G22" i="5"/>
  <c r="G22" i="9"/>
  <c r="G22" i="3"/>
  <c r="G22" i="16"/>
  <c r="G16" i="23" l="1"/>
  <c r="G16" i="7" l="1"/>
  <c r="G16" i="6"/>
  <c r="G16" i="22"/>
  <c r="G16" i="21"/>
  <c r="G16" i="8"/>
  <c r="G14" i="7" l="1"/>
  <c r="G14" i="23"/>
  <c r="G25" i="16"/>
  <c r="G31" i="23" l="1"/>
  <c r="G18" i="10" l="1"/>
  <c r="G19" i="10"/>
  <c r="G20" i="10"/>
  <c r="G21" i="10"/>
  <c r="G23" i="10"/>
  <c r="G24" i="10"/>
  <c r="G25" i="10"/>
  <c r="G26" i="10"/>
  <c r="G31" i="10"/>
  <c r="G32" i="10"/>
  <c r="G33" i="10"/>
  <c r="G18" i="8"/>
  <c r="G19" i="8"/>
  <c r="G20" i="8"/>
  <c r="G21" i="8"/>
  <c r="G23" i="8"/>
  <c r="G24" i="8"/>
  <c r="G25" i="8"/>
  <c r="G26" i="8"/>
  <c r="G31" i="8"/>
  <c r="G32" i="8"/>
  <c r="G33" i="8"/>
  <c r="G18" i="21"/>
  <c r="G19" i="21"/>
  <c r="G20" i="21"/>
  <c r="G21" i="21"/>
  <c r="G23" i="21"/>
  <c r="G24" i="21"/>
  <c r="G25" i="21"/>
  <c r="G26" i="21"/>
  <c r="G31" i="21"/>
  <c r="G32" i="21"/>
  <c r="G33" i="21"/>
  <c r="G18" i="13"/>
  <c r="G19" i="13"/>
  <c r="G20" i="13"/>
  <c r="G21" i="13"/>
  <c r="G23" i="13"/>
  <c r="G24" i="13"/>
  <c r="G25" i="13"/>
  <c r="G26" i="13"/>
  <c r="G31" i="13"/>
  <c r="G32" i="13"/>
  <c r="G33" i="13"/>
  <c r="G18" i="22"/>
  <c r="G19" i="22"/>
  <c r="G20" i="22"/>
  <c r="G21" i="22"/>
  <c r="G23" i="22"/>
  <c r="G24" i="22"/>
  <c r="G25" i="22"/>
  <c r="G26" i="22"/>
  <c r="G31" i="22"/>
  <c r="G32" i="22"/>
  <c r="G33" i="22"/>
  <c r="G18" i="6"/>
  <c r="G19" i="6"/>
  <c r="G20" i="6"/>
  <c r="G21" i="6"/>
  <c r="G23" i="6"/>
  <c r="G24" i="6"/>
  <c r="G25" i="6"/>
  <c r="G26" i="6"/>
  <c r="G31" i="6"/>
  <c r="G32" i="6"/>
  <c r="G33" i="6"/>
  <c r="G18" i="12"/>
  <c r="G19" i="12"/>
  <c r="G20" i="12"/>
  <c r="G21" i="12"/>
  <c r="G23" i="12"/>
  <c r="G24" i="12"/>
  <c r="G25" i="12"/>
  <c r="G26" i="12"/>
  <c r="G31" i="12"/>
  <c r="G32" i="12"/>
  <c r="G33" i="12"/>
  <c r="G18" i="2"/>
  <c r="G19" i="2"/>
  <c r="G20" i="2"/>
  <c r="G21" i="2"/>
  <c r="G23" i="2"/>
  <c r="G24" i="2"/>
  <c r="G25" i="2"/>
  <c r="G26" i="2"/>
  <c r="G31" i="2"/>
  <c r="G32" i="2"/>
  <c r="G33" i="2"/>
  <c r="G18" i="11"/>
  <c r="G19" i="11"/>
  <c r="G20" i="11"/>
  <c r="G21" i="11"/>
  <c r="G23" i="11"/>
  <c r="G24" i="11"/>
  <c r="G25" i="11"/>
  <c r="G26" i="11"/>
  <c r="G31" i="11"/>
  <c r="G32" i="11"/>
  <c r="G33" i="11"/>
  <c r="G18" i="1"/>
  <c r="G19" i="1"/>
  <c r="G20" i="1"/>
  <c r="G21" i="1"/>
  <c r="G23" i="1"/>
  <c r="G24" i="1"/>
  <c r="G25" i="1"/>
  <c r="G26" i="1"/>
  <c r="G31" i="1"/>
  <c r="G32" i="1"/>
  <c r="G33" i="1"/>
  <c r="G18" i="5"/>
  <c r="G19" i="5"/>
  <c r="G20" i="5"/>
  <c r="G21" i="5"/>
  <c r="G23" i="5"/>
  <c r="G24" i="5"/>
  <c r="G25" i="5"/>
  <c r="G26" i="5"/>
  <c r="G31" i="5"/>
  <c r="G32" i="5"/>
  <c r="G33" i="5"/>
  <c r="G18" i="23"/>
  <c r="G19" i="23"/>
  <c r="G20" i="23"/>
  <c r="G21" i="23"/>
  <c r="G23" i="23"/>
  <c r="G24" i="23"/>
  <c r="G25" i="23"/>
  <c r="G26" i="23"/>
  <c r="G32" i="23"/>
  <c r="G33" i="23"/>
  <c r="G18" i="7"/>
  <c r="G19" i="7"/>
  <c r="G20" i="7"/>
  <c r="G21" i="7"/>
  <c r="G23" i="7"/>
  <c r="G24" i="7"/>
  <c r="G25" i="7"/>
  <c r="G26" i="7"/>
  <c r="G31" i="7"/>
  <c r="G32" i="7"/>
  <c r="G33" i="7"/>
  <c r="G18" i="9"/>
  <c r="G19" i="9"/>
  <c r="G20" i="9"/>
  <c r="G21" i="9"/>
  <c r="G23" i="9"/>
  <c r="G24" i="9"/>
  <c r="G25" i="9"/>
  <c r="G26" i="9"/>
  <c r="G31" i="9"/>
  <c r="G32" i="9"/>
  <c r="G33" i="9"/>
  <c r="G18" i="3"/>
  <c r="G19" i="3"/>
  <c r="G20" i="3"/>
  <c r="G21" i="3"/>
  <c r="G23" i="3"/>
  <c r="G24" i="3"/>
  <c r="G25" i="3"/>
  <c r="G26" i="3"/>
  <c r="G31" i="3"/>
  <c r="G32" i="3"/>
  <c r="G33" i="3"/>
  <c r="G18" i="16"/>
  <c r="G19" i="16"/>
  <c r="G20" i="16"/>
  <c r="G21" i="16"/>
  <c r="G23" i="16"/>
  <c r="G24" i="16"/>
  <c r="G26" i="16"/>
  <c r="G31" i="16"/>
  <c r="G32" i="16"/>
  <c r="G33" i="16"/>
  <c r="I33" i="16" l="1"/>
  <c r="I33" i="3"/>
  <c r="I33" i="7"/>
  <c r="I33" i="5"/>
  <c r="I33" i="1"/>
  <c r="I33" i="11"/>
  <c r="I33" i="12"/>
  <c r="I33" i="6"/>
  <c r="I33" i="22"/>
  <c r="I33" i="13"/>
  <c r="I33" i="21"/>
  <c r="I33" i="10"/>
  <c r="I33" i="23"/>
  <c r="I33" i="9"/>
  <c r="I33" i="2"/>
  <c r="I33" i="8"/>
  <c r="I26" i="5"/>
  <c r="I26" i="12"/>
  <c r="I26" i="21"/>
  <c r="I26" i="8"/>
  <c r="I26" i="7"/>
  <c r="I26" i="23"/>
  <c r="I26" i="11"/>
  <c r="I26" i="22"/>
  <c r="I26" i="9"/>
  <c r="I26" i="1"/>
  <c r="I26" i="6"/>
  <c r="I26" i="2"/>
  <c r="I26" i="13"/>
  <c r="I26" i="16"/>
  <c r="I26" i="3"/>
  <c r="I26" i="10"/>
  <c r="G18" i="25"/>
  <c r="G14" i="1"/>
  <c r="G16" i="1"/>
  <c r="G14" i="21" l="1"/>
  <c r="G14" i="8"/>
  <c r="G14" i="6"/>
  <c r="G14" i="22"/>
  <c r="G15" i="23"/>
  <c r="G15" i="16" l="1"/>
  <c r="G16" i="16"/>
  <c r="G17" i="16"/>
  <c r="G27" i="25"/>
  <c r="G15" i="10"/>
  <c r="G16" i="10"/>
  <c r="G17" i="10"/>
  <c r="G15" i="8"/>
  <c r="G34" i="8" s="1"/>
  <c r="G17" i="8"/>
  <c r="G15" i="21"/>
  <c r="G34" i="21" s="1"/>
  <c r="G17" i="21"/>
  <c r="G15" i="13"/>
  <c r="G16" i="13"/>
  <c r="G17" i="13"/>
  <c r="G15" i="22"/>
  <c r="G34" i="22" s="1"/>
  <c r="G17" i="22"/>
  <c r="G15" i="6"/>
  <c r="G34" i="6" s="1"/>
  <c r="G17" i="6"/>
  <c r="G30" i="25"/>
  <c r="G15" i="12"/>
  <c r="G16" i="12"/>
  <c r="G17" i="12"/>
  <c r="G29" i="25"/>
  <c r="G15" i="2"/>
  <c r="G16" i="2"/>
  <c r="G17" i="2"/>
  <c r="G15" i="11"/>
  <c r="G16" i="11"/>
  <c r="G17" i="11"/>
  <c r="G15" i="1"/>
  <c r="G17" i="1"/>
  <c r="G15" i="5"/>
  <c r="G16" i="5"/>
  <c r="G17" i="5"/>
  <c r="G17" i="23"/>
  <c r="G34" i="23" s="1"/>
  <c r="G15" i="7"/>
  <c r="G34" i="7" s="1"/>
  <c r="G17" i="7"/>
  <c r="G15" i="9"/>
  <c r="G16" i="9"/>
  <c r="G17" i="9"/>
  <c r="G15" i="3"/>
  <c r="G16" i="3"/>
  <c r="G17" i="3"/>
  <c r="G34" i="1" l="1"/>
  <c r="G17" i="25"/>
  <c r="G16" i="25"/>
  <c r="G20" i="25"/>
  <c r="G24" i="25"/>
  <c r="G22" i="25"/>
  <c r="G26" i="25"/>
  <c r="G21" i="25"/>
  <c r="G33" i="25"/>
  <c r="G25" i="25"/>
  <c r="G19" i="25"/>
  <c r="G15" i="25"/>
  <c r="G23" i="25"/>
  <c r="G28" i="25"/>
  <c r="G31" i="25"/>
  <c r="G32" i="25"/>
  <c r="I26" i="25" l="1"/>
  <c r="I20" i="8"/>
  <c r="I20" i="22"/>
  <c r="I20" i="21"/>
  <c r="I20" i="7"/>
  <c r="I20" i="23"/>
  <c r="I20" i="6" l="1"/>
  <c r="G14" i="10"/>
  <c r="G34" i="10" s="1"/>
  <c r="G14" i="13"/>
  <c r="G34" i="13" s="1"/>
  <c r="G14" i="12"/>
  <c r="G34" i="12" s="1"/>
  <c r="G14" i="2"/>
  <c r="G34" i="2" s="1"/>
  <c r="G14" i="11"/>
  <c r="G34" i="11" s="1"/>
  <c r="I20" i="1"/>
  <c r="G14" i="5"/>
  <c r="G34" i="5" s="1"/>
  <c r="G14" i="9"/>
  <c r="G34" i="9" s="1"/>
  <c r="G14" i="3"/>
  <c r="G34" i="3" s="1"/>
  <c r="G14" i="16"/>
  <c r="G34" i="16" s="1"/>
  <c r="I20" i="12" l="1"/>
  <c r="I20" i="10"/>
  <c r="I20" i="5"/>
  <c r="G14" i="25"/>
  <c r="G34" i="25" s="1"/>
  <c r="I20" i="13"/>
  <c r="I20" i="3"/>
  <c r="I20" i="11"/>
  <c r="I20" i="9"/>
  <c r="I20" i="2"/>
  <c r="I20" i="16"/>
  <c r="H3" i="14" l="1"/>
  <c r="B34" i="19" l="1"/>
  <c r="B34" i="14" l="1"/>
  <c r="J43" i="20" l="1"/>
  <c r="J42" i="20"/>
  <c r="J41" i="20"/>
  <c r="J40" i="20"/>
  <c r="J39" i="20"/>
  <c r="J38" i="20"/>
  <c r="J37" i="20"/>
  <c r="J36" i="20"/>
  <c r="J35" i="20"/>
  <c r="J34" i="20"/>
  <c r="J33" i="20"/>
  <c r="J32" i="20"/>
  <c r="E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O14" i="20"/>
  <c r="J13" i="20"/>
  <c r="J12" i="20"/>
  <c r="B43" i="20" s="1"/>
  <c r="J11" i="20"/>
  <c r="B42" i="20" s="1"/>
  <c r="J10" i="20"/>
  <c r="J9" i="20"/>
  <c r="J8" i="20"/>
  <c r="B39" i="20" s="1"/>
  <c r="J7" i="20"/>
  <c r="B38" i="20" s="1"/>
  <c r="J6" i="20"/>
  <c r="J5" i="20"/>
  <c r="J4" i="20"/>
  <c r="B35" i="20" s="1"/>
  <c r="J3" i="20"/>
  <c r="B34" i="20" s="1"/>
  <c r="J2" i="20"/>
  <c r="B36" i="20" l="1"/>
  <c r="B40" i="20"/>
  <c r="B44" i="20"/>
  <c r="B37" i="20"/>
  <c r="B41" i="20"/>
  <c r="B33" i="20"/>
  <c r="B45" i="20" s="1"/>
  <c r="E29" i="19" l="1"/>
  <c r="J13" i="19"/>
  <c r="B44" i="19" s="1"/>
  <c r="J12" i="19"/>
  <c r="B43" i="19" s="1"/>
  <c r="J11" i="19"/>
  <c r="B42" i="19" s="1"/>
  <c r="J10" i="19"/>
  <c r="B41" i="19" s="1"/>
  <c r="J9" i="19"/>
  <c r="B40" i="19" s="1"/>
  <c r="J8" i="19"/>
  <c r="B39" i="19" s="1"/>
  <c r="J7" i="19"/>
  <c r="B38" i="19" s="1"/>
  <c r="J6" i="19"/>
  <c r="B37" i="19" s="1"/>
  <c r="J5" i="19"/>
  <c r="B36" i="19" s="1"/>
  <c r="J4" i="19"/>
  <c r="B35" i="19" s="1"/>
  <c r="J3" i="19"/>
  <c r="O14" i="19"/>
  <c r="J2" i="19"/>
  <c r="O14" i="14"/>
  <c r="B33" i="19" l="1"/>
  <c r="B45" i="19" s="1"/>
  <c r="J14" i="19"/>
  <c r="E29" i="14" l="1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3" i="14"/>
  <c r="J12" i="14"/>
  <c r="B43" i="14" s="1"/>
  <c r="J11" i="14"/>
  <c r="B42" i="14" s="1"/>
  <c r="J10" i="14"/>
  <c r="B41" i="14" s="1"/>
  <c r="J9" i="14"/>
  <c r="B40" i="14" s="1"/>
  <c r="J8" i="14"/>
  <c r="B39" i="14" s="1"/>
  <c r="J7" i="14"/>
  <c r="B38" i="14" s="1"/>
  <c r="J6" i="14"/>
  <c r="B37" i="14" s="1"/>
  <c r="J5" i="14"/>
  <c r="B36" i="14" s="1"/>
  <c r="J4" i="14"/>
  <c r="B35" i="14" s="1"/>
  <c r="J3" i="14"/>
  <c r="J2" i="14"/>
  <c r="B33" i="14" s="1"/>
  <c r="B44" i="14" l="1"/>
  <c r="B45" i="14" s="1"/>
  <c r="G42" i="10"/>
  <c r="G44" i="10" s="1"/>
  <c r="F49" i="10" s="1"/>
  <c r="G42" i="25"/>
  <c r="G44" i="25" s="1"/>
  <c r="F49" i="25" s="1"/>
  <c r="G42" i="22"/>
  <c r="G44" i="22" s="1"/>
  <c r="F49" i="22" s="1"/>
  <c r="G42" i="8"/>
  <c r="G44" i="8" s="1"/>
  <c r="F49" i="8" s="1"/>
  <c r="G42" i="16"/>
  <c r="G44" i="16" s="1"/>
  <c r="F49" i="16" s="1"/>
  <c r="G42" i="5"/>
  <c r="G44" i="5" s="1"/>
  <c r="F49" i="5" s="1"/>
  <c r="G42" i="3"/>
  <c r="G44" i="3" s="1"/>
  <c r="F49" i="3" s="1"/>
  <c r="G42" i="7"/>
  <c r="G44" i="7" s="1"/>
  <c r="F49" i="7" s="1"/>
  <c r="G42" i="9"/>
  <c r="G44" i="9" s="1"/>
  <c r="F49" i="9" s="1"/>
  <c r="G42" i="21"/>
  <c r="G44" i="21" s="1"/>
  <c r="F49" i="21" s="1"/>
  <c r="G42" i="1"/>
  <c r="G44" i="1" s="1"/>
  <c r="F49" i="1" s="1"/>
  <c r="G42" i="23"/>
  <c r="G44" i="23" s="1"/>
  <c r="F49" i="23" s="1"/>
  <c r="G42" i="12"/>
  <c r="G44" i="12" s="1"/>
  <c r="F49" i="12" s="1"/>
  <c r="G42" i="6"/>
  <c r="G44" i="6" s="1"/>
  <c r="F49" i="6" s="1"/>
  <c r="G42" i="13"/>
  <c r="G44" i="13" s="1"/>
  <c r="F49" i="13" s="1"/>
  <c r="G42" i="11"/>
  <c r="G44" i="11" s="1"/>
  <c r="F49" i="11" s="1"/>
  <c r="G42" i="2"/>
  <c r="G44" i="2" s="1"/>
  <c r="F49" i="2" s="1"/>
</calcChain>
</file>

<file path=xl/sharedStrings.xml><?xml version="1.0" encoding="utf-8"?>
<sst xmlns="http://schemas.openxmlformats.org/spreadsheetml/2006/main" count="1162" uniqueCount="119">
  <si>
    <t>Data</t>
  </si>
  <si>
    <t>Km</t>
  </si>
  <si>
    <t>Histórioco</t>
  </si>
  <si>
    <t>Serviços diversos</t>
  </si>
  <si>
    <t>Placa</t>
  </si>
  <si>
    <t>HMH-5172</t>
  </si>
  <si>
    <t>Valor</t>
  </si>
  <si>
    <t>Colocou dois Pneus Michellin</t>
  </si>
  <si>
    <t>Trocou 2 pneus Michellin</t>
  </si>
  <si>
    <t xml:space="preserve">Data </t>
  </si>
  <si>
    <t>OPQ-9776</t>
  </si>
  <si>
    <t>Serviço</t>
  </si>
  <si>
    <t>OQM-8537</t>
  </si>
  <si>
    <t>OPQ-9772</t>
  </si>
  <si>
    <t>OQM-8648</t>
  </si>
  <si>
    <t>OQM-8650</t>
  </si>
  <si>
    <t>OQM-8651</t>
  </si>
  <si>
    <t>OQM-8652</t>
  </si>
  <si>
    <t>OQM-8653</t>
  </si>
  <si>
    <t>OQM-8938</t>
  </si>
  <si>
    <t>OQM-8943</t>
  </si>
  <si>
    <t>OQM-8944</t>
  </si>
  <si>
    <t>OQM-9410</t>
  </si>
  <si>
    <t>NXX-0382</t>
  </si>
  <si>
    <t xml:space="preserve">       </t>
  </si>
  <si>
    <t>,</t>
  </si>
  <si>
    <t>NF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</si>
  <si>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</si>
  <si>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</si>
  <si>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</si>
  <si>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</si>
  <si>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</si>
  <si>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</si>
  <si>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</si>
  <si>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</si>
  <si>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Diesel S10</t>
  </si>
  <si>
    <t>Litros</t>
  </si>
  <si>
    <t>Janeiro</t>
  </si>
  <si>
    <t>Fevereiro</t>
  </si>
  <si>
    <t>Março</t>
  </si>
  <si>
    <t>Abril</t>
  </si>
  <si>
    <t>Maio</t>
  </si>
  <si>
    <t>Arla 32</t>
  </si>
  <si>
    <t>Baldes</t>
  </si>
  <si>
    <t>Óleo Motor</t>
  </si>
  <si>
    <t>Galão</t>
  </si>
  <si>
    <t>GASTO TOTAL</t>
  </si>
  <si>
    <t>Conserto pneu traseiro D interno</t>
  </si>
  <si>
    <t>Revisar feixe de mola dianteiro e parte elétrica</t>
  </si>
  <si>
    <t>Repasse mensal</t>
  </si>
  <si>
    <t>LAVAJATO</t>
  </si>
  <si>
    <t>Trocou mangueira de soprar cabine</t>
  </si>
  <si>
    <t>4 Pneus reformados</t>
  </si>
  <si>
    <t>1 montagem, 1 collagem</t>
  </si>
  <si>
    <t>Gasolina</t>
  </si>
  <si>
    <t>Solda em carter, troca de óleo e filtros.</t>
  </si>
  <si>
    <t>Revisar vazamento cubo de roda traseira</t>
  </si>
  <si>
    <t>Código</t>
  </si>
  <si>
    <t>Descrição</t>
  </si>
  <si>
    <t>31.90.11.00</t>
  </si>
  <si>
    <t>31.90.13.00</t>
  </si>
  <si>
    <t>Custo variável</t>
  </si>
  <si>
    <t>Material de consumo</t>
  </si>
  <si>
    <t>33.90.30.00</t>
  </si>
  <si>
    <t>33.90.39.00</t>
  </si>
  <si>
    <t>TOTAL CUSTO VARIÁVEL</t>
  </si>
  <si>
    <t>Rua Felisberto Leopoldo- 706- Bairro Santa Tereza – Ponte Nova- MG – CNPJ: 01.095.667/0001-88</t>
  </si>
  <si>
    <t>Telefone:  31-3819-8810 / 3819-8817 – Site: www.cisamapi.mg.gov.br</t>
  </si>
  <si>
    <t>Óleo Diesel S10</t>
  </si>
  <si>
    <t>Combustíel Zafira</t>
  </si>
  <si>
    <t>Vr .unit.</t>
  </si>
  <si>
    <t>Quant.</t>
  </si>
  <si>
    <t>Vr. TOTAL</t>
  </si>
  <si>
    <t>Óleo Lubrificante</t>
  </si>
  <si>
    <t>Peças e Acessórios</t>
  </si>
  <si>
    <t>Material de limpeza, papelaria, uniforme</t>
  </si>
  <si>
    <t>Outros serviços terceiros pessoa jurídica</t>
  </si>
  <si>
    <t>Alinhamento</t>
  </si>
  <si>
    <t>Balanceamento</t>
  </si>
  <si>
    <t>Montagem</t>
  </si>
  <si>
    <t>Colagem</t>
  </si>
  <si>
    <t>Manutenção dos veículos</t>
  </si>
  <si>
    <t>Seguro contra terceiro - Seguro DPVAT</t>
  </si>
  <si>
    <t>Seguro total e DPVAT Zafira</t>
  </si>
  <si>
    <t>Limpeza de  veículos</t>
  </si>
  <si>
    <t>Cartão alimentação Bicard (lanche)</t>
  </si>
  <si>
    <t>Cartão alimentação Bicard (refeição)</t>
  </si>
  <si>
    <t>Tarifa bancária</t>
  </si>
  <si>
    <t>Custo FIXO</t>
  </si>
  <si>
    <t>Outros serviços de terceiros (despesas bancárias</t>
  </si>
  <si>
    <t>Obrigações patronais (INSS e FGTS)</t>
  </si>
  <si>
    <t>Saldo anterior</t>
  </si>
  <si>
    <t>Saldo Atual</t>
  </si>
  <si>
    <t>Selagem sensor de velocidade</t>
  </si>
  <si>
    <t>RELATÓRIO DETALHADO DE DESPESAS</t>
  </si>
  <si>
    <t>33.90.93.00</t>
  </si>
  <si>
    <t>Indenizações e Restituições</t>
  </si>
  <si>
    <t>Papelaria da JO LTDA ME</t>
  </si>
  <si>
    <t/>
  </si>
  <si>
    <t>Pneus novos</t>
  </si>
  <si>
    <t>Mapfre - Seguro contra terceiro</t>
  </si>
  <si>
    <t>Vencimentos e vantagens fixas(salário gerente)</t>
  </si>
  <si>
    <t>Acaiaca - Agosto/2015</t>
  </si>
  <si>
    <t>Alvinópolis - Agosto/2015</t>
  </si>
  <si>
    <t>CONSOLIDADO - Agosto/2015</t>
  </si>
  <si>
    <t>Urucânia - Agosto/2015</t>
  </si>
  <si>
    <t>São Pedro dos Ferros - Agosto/2015</t>
  </si>
  <si>
    <t>São José do Goiabal - Agosto/2015</t>
  </si>
  <si>
    <t>Santo Antonio do Grama - Agosto/2015</t>
  </si>
  <si>
    <t>Santa Cruz do Escalvado - Agosto/2015</t>
  </si>
  <si>
    <t>Rio Doce - Agosto/2015</t>
  </si>
  <si>
    <t>Raul Soares - Agosto/2015</t>
  </si>
  <si>
    <t>Piedade de Ponte Nova - Agosto/2015</t>
  </si>
  <si>
    <t>Jequeri - Agosto/2015</t>
  </si>
  <si>
    <t>Sem Peixe - Agosto/2015</t>
  </si>
  <si>
    <t>Dom Silvério - Agosto/2015</t>
  </si>
  <si>
    <t>Barra Longa - Agosto/2015</t>
  </si>
  <si>
    <t>Guaraciaba - Agosto/2015</t>
  </si>
  <si>
    <t>Amparo do Serra - Agosto/2015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</si>
</sst>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&quot;R$ &quot;#,##0.00"/>
    <numFmt numFmtId="166" formatCode="&quot;R$&quot;\ 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1" xfId="0" applyFill="1" applyBorder="1" applyAlignment="1"/>
    <xf numFmtId="0" fontId="0" fillId="6" borderId="0" xfId="0" applyFill="1" applyAlignment="1">
      <alignment horizontal="center"/>
    </xf>
    <xf numFmtId="0" fontId="0" fillId="6" borderId="0" xfId="0" applyFill="1"/>
    <xf numFmtId="165" fontId="0" fillId="0" borderId="1" xfId="0" applyNumberFormat="1" applyBorder="1"/>
    <xf numFmtId="165" fontId="0" fillId="7" borderId="1" xfId="0" applyNumberFormat="1" applyFill="1" applyBorder="1"/>
    <xf numFmtId="0" fontId="0" fillId="8" borderId="1" xfId="0" applyFill="1" applyBorder="1" applyAlignment="1">
      <alignment horizontal="center"/>
    </xf>
    <xf numFmtId="14" fontId="0" fillId="0" borderId="0" xfId="0" applyNumberFormat="1"/>
    <xf numFmtId="44" fontId="0" fillId="0" borderId="1" xfId="0" applyNumberFormat="1" applyBorder="1"/>
    <xf numFmtId="165" fontId="1" fillId="6" borderId="1" xfId="0" applyNumberFormat="1" applyFont="1" applyFill="1" applyBorder="1"/>
    <xf numFmtId="0" fontId="2" fillId="0" borderId="1" xfId="0" applyFont="1" applyBorder="1"/>
    <xf numFmtId="0" fontId="0" fillId="0" borderId="5" xfId="0" applyBorder="1"/>
    <xf numFmtId="0" fontId="2" fillId="8" borderId="1" xfId="0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14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4" fontId="1" fillId="10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0" fillId="0" borderId="4" xfId="0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2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1" fillId="11" borderId="1" xfId="0" applyNumberFormat="1" applyFont="1" applyFill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vertical="center"/>
    </xf>
    <xf numFmtId="44" fontId="1" fillId="10" borderId="4" xfId="0" applyNumberFormat="1" applyFont="1" applyFill="1" applyBorder="1" applyAlignment="1">
      <alignment horizontal="right"/>
    </xf>
    <xf numFmtId="14" fontId="2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right"/>
    </xf>
    <xf numFmtId="0" fontId="1" fillId="9" borderId="1" xfId="0" applyFont="1" applyFill="1" applyBorder="1" applyAlignment="1"/>
    <xf numFmtId="166" fontId="2" fillId="0" borderId="1" xfId="0" applyNumberFormat="1" applyFont="1" applyBorder="1" applyAlignment="1">
      <alignment horizontal="right"/>
    </xf>
    <xf numFmtId="166" fontId="1" fillId="10" borderId="1" xfId="0" applyNumberFormat="1" applyFont="1" applyFill="1" applyBorder="1" applyAlignment="1"/>
    <xf numFmtId="166" fontId="1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0" applyNumberFormat="1"/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0" xfId="0" quotePrefix="1" applyFont="1"/>
    <xf numFmtId="0" fontId="2" fillId="5" borderId="0" xfId="0" applyFont="1" applyFill="1"/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1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14" fontId="1" fillId="11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10242</xdr:rowOff>
    </xdr:from>
    <xdr:to>
      <xdr:col>6</xdr:col>
      <xdr:colOff>709582</xdr:colOff>
      <xdr:row>5</xdr:row>
      <xdr:rowOff>61452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2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122903</xdr:colOff>
      <xdr:row>0</xdr:row>
      <xdr:rowOff>0</xdr:rowOff>
    </xdr:from>
    <xdr:to>
      <xdr:col>8</xdr:col>
      <xdr:colOff>102419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03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8</xdr:col>
      <xdr:colOff>105307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184354</xdr:colOff>
      <xdr:row>0</xdr:row>
      <xdr:rowOff>0</xdr:rowOff>
    </xdr:from>
    <xdr:to>
      <xdr:col>8</xdr:col>
      <xdr:colOff>143387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4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215080</xdr:colOff>
      <xdr:row>0</xdr:row>
      <xdr:rowOff>0</xdr:rowOff>
    </xdr:from>
    <xdr:to>
      <xdr:col>8</xdr:col>
      <xdr:colOff>54097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80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112662</xdr:colOff>
      <xdr:row>0</xdr:row>
      <xdr:rowOff>0</xdr:rowOff>
    </xdr:from>
    <xdr:to>
      <xdr:col>6</xdr:col>
      <xdr:colOff>860323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2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163871</xdr:colOff>
      <xdr:row>0</xdr:row>
      <xdr:rowOff>0</xdr:rowOff>
    </xdr:from>
    <xdr:to>
      <xdr:col>7</xdr:col>
      <xdr:colOff>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893937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719824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05612" cy="86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81936</xdr:colOff>
      <xdr:row>0</xdr:row>
      <xdr:rowOff>20484</xdr:rowOff>
    </xdr:from>
    <xdr:to>
      <xdr:col>8</xdr:col>
      <xdr:colOff>61451</xdr:colOff>
      <xdr:row>5</xdr:row>
      <xdr:rowOff>71694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6" y="20484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112661</xdr:colOff>
      <xdr:row>0</xdr:row>
      <xdr:rowOff>0</xdr:rowOff>
    </xdr:from>
    <xdr:to>
      <xdr:col>8</xdr:col>
      <xdr:colOff>95065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81935</xdr:colOff>
      <xdr:row>0</xdr:row>
      <xdr:rowOff>0</xdr:rowOff>
    </xdr:from>
    <xdr:to>
      <xdr:col>8</xdr:col>
      <xdr:colOff>61451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143386</xdr:colOff>
      <xdr:row>0</xdr:row>
      <xdr:rowOff>0</xdr:rowOff>
    </xdr:from>
    <xdr:to>
      <xdr:col>8</xdr:col>
      <xdr:colOff>125790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6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194597</xdr:colOff>
      <xdr:row>0</xdr:row>
      <xdr:rowOff>0</xdr:rowOff>
    </xdr:from>
    <xdr:to>
      <xdr:col>8</xdr:col>
      <xdr:colOff>30726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184355</xdr:colOff>
      <xdr:row>0</xdr:row>
      <xdr:rowOff>0</xdr:rowOff>
    </xdr:from>
    <xdr:to>
      <xdr:col>8</xdr:col>
      <xdr:colOff>20484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30726</xdr:rowOff>
    </xdr:from>
    <xdr:to>
      <xdr:col>8</xdr:col>
      <xdr:colOff>115549</xdr:colOff>
      <xdr:row>5</xdr:row>
      <xdr:rowOff>81936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30726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245807</xdr:colOff>
      <xdr:row>0</xdr:row>
      <xdr:rowOff>0</xdr:rowOff>
    </xdr:from>
    <xdr:to>
      <xdr:col>8</xdr:col>
      <xdr:colOff>84824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tas/Downloads/BKP%20TOTAL/SETS%202015/Fornecedores/Posto%20Morisa/Controle%20combust&#237;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3"/>
    </sheetNames>
    <sheetDataSet>
      <sheetData sheetId="0"/>
      <sheetData sheetId="1"/>
      <sheetData sheetId="2">
        <row r="3">
          <cell r="F3">
            <v>259.02053712480256</v>
          </cell>
        </row>
        <row r="19">
          <cell r="F19">
            <v>222.93299999999999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72"/>
  <sheetViews>
    <sheetView view="pageBreakPreview" topLeftCell="A19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2.85546875" bestFit="1" customWidth="1"/>
  </cols>
  <sheetData>
    <row r="7" spans="1:9" x14ac:dyDescent="0.2">
      <c r="A7" s="101" t="s">
        <v>94</v>
      </c>
      <c r="B7" s="101"/>
      <c r="C7" s="101"/>
      <c r="D7" s="101"/>
      <c r="E7" s="101"/>
      <c r="F7" s="101"/>
      <c r="G7" s="101"/>
    </row>
    <row r="9" spans="1:9" x14ac:dyDescent="0.2">
      <c r="A9" s="90" t="s">
        <v>102</v>
      </c>
      <c r="B9" s="90"/>
      <c r="C9" s="90"/>
      <c r="D9" s="90"/>
      <c r="E9" s="90"/>
      <c r="F9" s="90"/>
      <c r="G9" s="90"/>
      <c r="H9" s="90"/>
    </row>
    <row r="10" spans="1:9" x14ac:dyDescent="0.2">
      <c r="A10" s="42" t="s">
        <v>4</v>
      </c>
      <c r="B10" s="42" t="s">
        <v>23</v>
      </c>
      <c r="C10" s="97"/>
      <c r="D10" s="97"/>
      <c r="E10" s="97"/>
      <c r="F10" s="97"/>
      <c r="G10" s="97"/>
      <c r="H10" s="97"/>
    </row>
    <row r="11" spans="1:9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9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9" x14ac:dyDescent="0.2">
      <c r="A13" s="105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9" x14ac:dyDescent="0.2">
      <c r="A14" s="106"/>
      <c r="B14" s="94" t="s">
        <v>68</v>
      </c>
      <c r="C14" s="95"/>
      <c r="D14" s="96"/>
      <c r="E14" s="48">
        <v>2.7090000000000001</v>
      </c>
      <c r="F14" s="69"/>
      <c r="G14" s="50">
        <f>E14*F14</f>
        <v>0</v>
      </c>
      <c r="H14" s="38"/>
      <c r="I14" s="72"/>
    </row>
    <row r="15" spans="1:9" x14ac:dyDescent="0.2">
      <c r="A15" s="106"/>
      <c r="B15" s="94" t="s">
        <v>42</v>
      </c>
      <c r="C15" s="95"/>
      <c r="D15" s="96"/>
      <c r="E15" s="48">
        <v>44</v>
      </c>
      <c r="F15" s="69"/>
      <c r="G15" s="50">
        <f t="shared" ref="G15:G33" si="0">E15*F15</f>
        <v>0</v>
      </c>
      <c r="H15" s="38"/>
    </row>
    <row r="16" spans="1:9" x14ac:dyDescent="0.2">
      <c r="A16" s="106"/>
      <c r="B16" s="94" t="s">
        <v>69</v>
      </c>
      <c r="C16" s="95"/>
      <c r="D16" s="96"/>
      <c r="E16" s="48">
        <v>2.9929999999999999</v>
      </c>
      <c r="F16" s="69"/>
      <c r="G16" s="50">
        <f t="shared" si="0"/>
        <v>0</v>
      </c>
      <c r="H16" s="38"/>
    </row>
    <row r="17" spans="1:9" x14ac:dyDescent="0.2">
      <c r="A17" s="106"/>
      <c r="B17" s="94" t="s">
        <v>73</v>
      </c>
      <c r="C17" s="95"/>
      <c r="D17" s="96"/>
      <c r="E17" s="48">
        <v>132</v>
      </c>
      <c r="F17" s="69"/>
      <c r="G17" s="50">
        <f t="shared" si="0"/>
        <v>0</v>
      </c>
      <c r="H17" s="38"/>
      <c r="I17" s="72"/>
    </row>
    <row r="18" spans="1:9" x14ac:dyDescent="0.2">
      <c r="A18" s="106"/>
      <c r="B18" s="94" t="s">
        <v>97</v>
      </c>
      <c r="C18" s="95"/>
      <c r="D18" s="96"/>
      <c r="E18" s="47"/>
      <c r="F18" s="69"/>
      <c r="G18" s="50">
        <f t="shared" si="0"/>
        <v>0</v>
      </c>
      <c r="H18" s="38"/>
    </row>
    <row r="19" spans="1:9" x14ac:dyDescent="0.2">
      <c r="A19" s="106"/>
      <c r="B19" s="94" t="s">
        <v>74</v>
      </c>
      <c r="C19" s="95"/>
      <c r="D19" s="96"/>
      <c r="E19" s="67"/>
      <c r="F19" s="70"/>
      <c r="G19" s="50">
        <f t="shared" si="0"/>
        <v>0</v>
      </c>
      <c r="H19" s="38"/>
    </row>
    <row r="20" spans="1:9" x14ac:dyDescent="0.2">
      <c r="A20" s="107"/>
      <c r="B20" s="94" t="s">
        <v>75</v>
      </c>
      <c r="C20" s="95"/>
      <c r="D20" s="96"/>
      <c r="E20" s="47"/>
      <c r="F20" s="69"/>
      <c r="G20" s="50">
        <f t="shared" si="0"/>
        <v>0</v>
      </c>
      <c r="H20" s="38"/>
      <c r="I20" s="72">
        <f>G14+G15+G16+G17+G18+G19+G20</f>
        <v>0</v>
      </c>
    </row>
    <row r="21" spans="1:9" x14ac:dyDescent="0.2">
      <c r="A21" s="25" t="s">
        <v>64</v>
      </c>
      <c r="B21" s="94" t="s">
        <v>76</v>
      </c>
      <c r="C21" s="95"/>
      <c r="D21" s="96"/>
      <c r="E21" s="47"/>
      <c r="F21" s="69"/>
      <c r="G21" s="50">
        <f t="shared" si="0"/>
        <v>0</v>
      </c>
      <c r="H21" s="38"/>
    </row>
    <row r="22" spans="1:9" x14ac:dyDescent="0.2">
      <c r="A22" s="2"/>
      <c r="B22" s="94" t="s">
        <v>99</v>
      </c>
      <c r="C22" s="95"/>
      <c r="D22" s="96"/>
      <c r="E22" s="48">
        <v>559</v>
      </c>
      <c r="F22" s="69"/>
      <c r="G22" s="50">
        <f t="shared" si="0"/>
        <v>0</v>
      </c>
      <c r="H22" s="38"/>
    </row>
    <row r="23" spans="1:9" x14ac:dyDescent="0.2">
      <c r="A23" s="2"/>
      <c r="B23" s="94" t="s">
        <v>77</v>
      </c>
      <c r="C23" s="95"/>
      <c r="D23" s="96"/>
      <c r="E23" s="48">
        <v>72.5</v>
      </c>
      <c r="F23" s="69"/>
      <c r="G23" s="50">
        <f t="shared" si="0"/>
        <v>0</v>
      </c>
      <c r="H23" s="38"/>
    </row>
    <row r="24" spans="1:9" x14ac:dyDescent="0.2">
      <c r="A24" s="2"/>
      <c r="B24" s="94" t="s">
        <v>78</v>
      </c>
      <c r="C24" s="95"/>
      <c r="D24" s="96"/>
      <c r="E24" s="48">
        <v>21</v>
      </c>
      <c r="F24" s="69"/>
      <c r="G24" s="50">
        <f t="shared" si="0"/>
        <v>0</v>
      </c>
    </row>
    <row r="25" spans="1:9" x14ac:dyDescent="0.2">
      <c r="A25" s="2"/>
      <c r="B25" s="94" t="s">
        <v>79</v>
      </c>
      <c r="C25" s="95"/>
      <c r="D25" s="96"/>
      <c r="E25" s="48">
        <v>12</v>
      </c>
      <c r="F25" s="69"/>
      <c r="G25" s="50">
        <f>E25*F25</f>
        <v>0</v>
      </c>
    </row>
    <row r="26" spans="1:9" x14ac:dyDescent="0.2">
      <c r="A26" s="2"/>
      <c r="B26" s="94" t="s">
        <v>80</v>
      </c>
      <c r="C26" s="95"/>
      <c r="D26" s="96"/>
      <c r="E26" s="48">
        <v>39</v>
      </c>
      <c r="F26" s="69"/>
      <c r="G26" s="50">
        <f t="shared" si="0"/>
        <v>0</v>
      </c>
      <c r="I26" s="72">
        <f>G23+G24+G25+G26</f>
        <v>0</v>
      </c>
    </row>
    <row r="27" spans="1:9" x14ac:dyDescent="0.2">
      <c r="A27" s="2"/>
      <c r="B27" s="94" t="s">
        <v>81</v>
      </c>
      <c r="C27" s="95"/>
      <c r="D27" s="96"/>
      <c r="E27" s="48"/>
      <c r="F27" s="69"/>
      <c r="G27" s="50">
        <f t="shared" si="0"/>
        <v>0</v>
      </c>
    </row>
    <row r="28" spans="1:9" x14ac:dyDescent="0.2">
      <c r="A28" s="2"/>
      <c r="B28" s="94" t="s">
        <v>82</v>
      </c>
      <c r="C28" s="95"/>
      <c r="D28" s="96"/>
      <c r="E28" s="48"/>
      <c r="F28" s="69"/>
      <c r="G28" s="50">
        <f t="shared" si="0"/>
        <v>0</v>
      </c>
    </row>
    <row r="29" spans="1:9" x14ac:dyDescent="0.2">
      <c r="A29" s="2"/>
      <c r="B29" s="94" t="s">
        <v>100</v>
      </c>
      <c r="C29" s="95"/>
      <c r="D29" s="96"/>
      <c r="E29" s="48"/>
      <c r="F29" s="69"/>
      <c r="G29" s="50">
        <f t="shared" si="0"/>
        <v>0</v>
      </c>
    </row>
    <row r="30" spans="1:9" x14ac:dyDescent="0.2">
      <c r="A30" s="2"/>
      <c r="B30" s="94" t="s">
        <v>84</v>
      </c>
      <c r="C30" s="95"/>
      <c r="D30" s="96"/>
      <c r="E30" s="48"/>
      <c r="F30" s="69"/>
      <c r="G30" s="50">
        <f t="shared" si="0"/>
        <v>0</v>
      </c>
    </row>
    <row r="31" spans="1:9" x14ac:dyDescent="0.2">
      <c r="A31" s="2"/>
      <c r="B31" s="94" t="s">
        <v>85</v>
      </c>
      <c r="C31" s="95"/>
      <c r="D31" s="96"/>
      <c r="E31" s="49">
        <v>425.9</v>
      </c>
      <c r="F31" s="71">
        <v>1</v>
      </c>
      <c r="G31" s="50">
        <f t="shared" si="0"/>
        <v>425.9</v>
      </c>
    </row>
    <row r="32" spans="1:9" x14ac:dyDescent="0.2">
      <c r="A32" s="2"/>
      <c r="B32" s="94" t="s">
        <v>86</v>
      </c>
      <c r="C32" s="95"/>
      <c r="D32" s="96"/>
      <c r="E32" s="49">
        <v>272.3</v>
      </c>
      <c r="F32" s="81">
        <v>1</v>
      </c>
      <c r="G32" s="50">
        <f t="shared" si="0"/>
        <v>272.3</v>
      </c>
    </row>
    <row r="33" spans="1:9" x14ac:dyDescent="0.2">
      <c r="A33" s="2"/>
      <c r="B33" s="94" t="s">
        <v>87</v>
      </c>
      <c r="C33" s="95"/>
      <c r="D33" s="96"/>
      <c r="E33" s="48"/>
      <c r="F33" s="69"/>
      <c r="G33" s="50">
        <f t="shared" si="0"/>
        <v>0</v>
      </c>
      <c r="I33" s="72">
        <f>G21+G22+G23+G24+G25+G26+G27+G28+G29+G30+G31+G32+G33</f>
        <v>698.2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698.2</v>
      </c>
      <c r="I34" s="72"/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698.2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82" t="s">
        <v>91</v>
      </c>
      <c r="B48" s="82"/>
      <c r="F48" s="85" t="s">
        <v>92</v>
      </c>
      <c r="G48" s="85"/>
    </row>
    <row r="49" spans="1:11" x14ac:dyDescent="0.2">
      <c r="A49" s="83">
        <v>8262.11</v>
      </c>
      <c r="B49" s="84"/>
      <c r="F49" s="86">
        <f>C46+A49-G44</f>
        <v>7563.9100000000008</v>
      </c>
      <c r="G49" s="86"/>
    </row>
    <row r="51" spans="1:11" x14ac:dyDescent="0.2">
      <c r="A51" s="93" t="s">
        <v>66</v>
      </c>
      <c r="B51" s="93"/>
      <c r="C51" s="93"/>
      <c r="D51" s="93"/>
      <c r="E51" s="93"/>
      <c r="F51" s="93"/>
      <c r="G51" s="93"/>
      <c r="H51" s="93"/>
      <c r="I51" s="40"/>
      <c r="J51" s="40"/>
      <c r="K51" s="40"/>
    </row>
    <row r="52" spans="1:11" x14ac:dyDescent="0.2">
      <c r="A52" s="93" t="s">
        <v>67</v>
      </c>
      <c r="B52" s="93"/>
      <c r="C52" s="93"/>
      <c r="D52" s="93"/>
      <c r="E52" s="93"/>
      <c r="F52" s="93"/>
      <c r="G52" s="93"/>
      <c r="H52" s="93"/>
      <c r="I52" s="40"/>
      <c r="J52" s="40"/>
      <c r="K52" s="40"/>
    </row>
    <row r="72" spans="8:8" x14ac:dyDescent="0.2">
      <c r="H72" s="37"/>
    </row>
  </sheetData>
  <mergeCells count="44">
    <mergeCell ref="A7:G7"/>
    <mergeCell ref="B22:D22"/>
    <mergeCell ref="B23:D23"/>
    <mergeCell ref="B13:D13"/>
    <mergeCell ref="A13:A20"/>
    <mergeCell ref="B26:D26"/>
    <mergeCell ref="B27:D27"/>
    <mergeCell ref="B33:D33"/>
    <mergeCell ref="B28:D28"/>
    <mergeCell ref="B29:D29"/>
    <mergeCell ref="B30:D30"/>
    <mergeCell ref="B31:D31"/>
    <mergeCell ref="B32:D32"/>
    <mergeCell ref="A51:H51"/>
    <mergeCell ref="A52:H52"/>
    <mergeCell ref="A9:H9"/>
    <mergeCell ref="B14:D14"/>
    <mergeCell ref="B15:D15"/>
    <mergeCell ref="B16:D16"/>
    <mergeCell ref="B17:D17"/>
    <mergeCell ref="B18:D18"/>
    <mergeCell ref="B19:D19"/>
    <mergeCell ref="B20:D20"/>
    <mergeCell ref="B21:D21"/>
    <mergeCell ref="C10:H10"/>
    <mergeCell ref="A11:H11"/>
    <mergeCell ref="B12:H12"/>
    <mergeCell ref="B24:D24"/>
    <mergeCell ref="B25:D25"/>
    <mergeCell ref="B37:F37"/>
    <mergeCell ref="A42:F42"/>
    <mergeCell ref="A44:F44"/>
    <mergeCell ref="A46:B46"/>
    <mergeCell ref="A34:F34"/>
    <mergeCell ref="A36:H36"/>
    <mergeCell ref="B38:F38"/>
    <mergeCell ref="B39:F39"/>
    <mergeCell ref="B40:F40"/>
    <mergeCell ref="B41:F41"/>
    <mergeCell ref="A48:B48"/>
    <mergeCell ref="A49:B49"/>
    <mergeCell ref="F48:G48"/>
    <mergeCell ref="F49:G49"/>
    <mergeCell ref="B43:F4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3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111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20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503.34</v>
      </c>
      <c r="F31" s="65">
        <v>1</v>
      </c>
      <c r="G31" s="51">
        <f t="shared" si="0"/>
        <v>503.34</v>
      </c>
    </row>
    <row r="32" spans="1:9" x14ac:dyDescent="0.2">
      <c r="A32" s="2"/>
      <c r="B32" s="109" t="s">
        <v>86</v>
      </c>
      <c r="C32" s="110"/>
      <c r="D32" s="111"/>
      <c r="E32" s="49">
        <v>321.8</v>
      </c>
      <c r="F32" s="65">
        <v>1</v>
      </c>
      <c r="G32" s="51">
        <f t="shared" si="0"/>
        <v>321.8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825.14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825.14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825.14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13557.8</v>
      </c>
      <c r="B49" s="84"/>
      <c r="F49" s="86">
        <f>C46+A49-G44</f>
        <v>12732.66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  <mergeCell ref="B20:D20"/>
    <mergeCell ref="B24:D24"/>
    <mergeCell ref="B25:D25"/>
    <mergeCell ref="A9:H9"/>
    <mergeCell ref="B14:D14"/>
    <mergeCell ref="B15:D15"/>
    <mergeCell ref="B16:D16"/>
    <mergeCell ref="B17:D17"/>
    <mergeCell ref="B28:D28"/>
    <mergeCell ref="B29:D29"/>
    <mergeCell ref="B30:D30"/>
    <mergeCell ref="B31:D31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A44:F44"/>
    <mergeCell ref="A46:B46"/>
    <mergeCell ref="A48:B48"/>
    <mergeCell ref="A49:B49"/>
    <mergeCell ref="F48:G48"/>
    <mergeCell ref="F49:G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view="pageBreakPreview" topLeftCell="A25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9.85546875" bestFit="1" customWidth="1"/>
    <col min="6" max="6" width="11.5703125" customWidth="1"/>
    <col min="7" max="7" width="11.140625" bestFit="1" customWidth="1"/>
    <col min="8" max="8" width="12" style="36" hidden="1" customWidth="1"/>
    <col min="9" max="9" width="9.85546875" bestFit="1" customWidth="1"/>
    <col min="11" max="11" width="9.85546875" bestFit="1" customWidth="1"/>
  </cols>
  <sheetData>
    <row r="7" spans="1:8" x14ac:dyDescent="0.2">
      <c r="A7" s="119" t="s">
        <v>94</v>
      </c>
      <c r="B7" s="119"/>
      <c r="C7" s="119"/>
      <c r="D7" s="119"/>
      <c r="E7" s="119"/>
      <c r="F7" s="119"/>
      <c r="G7" s="119"/>
    </row>
    <row r="9" spans="1:8" x14ac:dyDescent="0.2">
      <c r="A9" s="90" t="s">
        <v>110</v>
      </c>
      <c r="B9" s="90"/>
      <c r="C9" s="90"/>
      <c r="D9" s="90"/>
      <c r="E9" s="90"/>
      <c r="F9" s="90"/>
      <c r="G9" s="90"/>
      <c r="H9" s="90"/>
    </row>
    <row r="10" spans="1:8" x14ac:dyDescent="0.2">
      <c r="A10" s="43" t="s">
        <v>4</v>
      </c>
      <c r="B10" s="42" t="s">
        <v>16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20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21"/>
      <c r="B14" s="109" t="s">
        <v>68</v>
      </c>
      <c r="C14" s="110"/>
      <c r="D14" s="111"/>
      <c r="E14" s="49">
        <v>2.7090000000000001</v>
      </c>
      <c r="F14" s="69"/>
      <c r="G14" s="51">
        <f>E14*F14</f>
        <v>0</v>
      </c>
      <c r="H14" s="38"/>
    </row>
    <row r="15" spans="1:8" x14ac:dyDescent="0.2">
      <c r="A15" s="121"/>
      <c r="B15" s="109" t="s">
        <v>42</v>
      </c>
      <c r="C15" s="110"/>
      <c r="D15" s="111"/>
      <c r="E15" s="49">
        <v>44</v>
      </c>
      <c r="F15" s="65"/>
      <c r="G15" s="51">
        <f t="shared" ref="G15:G33" si="0">E15*F15*32.41%</f>
        <v>0</v>
      </c>
      <c r="H15" s="38"/>
    </row>
    <row r="16" spans="1:8" x14ac:dyDescent="0.2">
      <c r="A16" s="121"/>
      <c r="B16" s="109" t="s">
        <v>69</v>
      </c>
      <c r="C16" s="110"/>
      <c r="D16" s="111"/>
      <c r="E16" s="48">
        <v>2.9929999999999999</v>
      </c>
      <c r="F16" s="69"/>
      <c r="G16" s="51">
        <f>E16*F16</f>
        <v>0</v>
      </c>
      <c r="H16" s="38"/>
    </row>
    <row r="17" spans="1:11" x14ac:dyDescent="0.2">
      <c r="A17" s="121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11" x14ac:dyDescent="0.2">
      <c r="A18" s="121"/>
      <c r="B18" s="109" t="s">
        <v>97</v>
      </c>
      <c r="C18" s="110"/>
      <c r="D18" s="111"/>
      <c r="E18" s="49"/>
      <c r="F18" s="65"/>
      <c r="G18" s="51">
        <f t="shared" si="0"/>
        <v>0</v>
      </c>
      <c r="H18" s="38"/>
    </row>
    <row r="19" spans="1:11" x14ac:dyDescent="0.2">
      <c r="A19" s="121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11" x14ac:dyDescent="0.2">
      <c r="A20" s="122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11" x14ac:dyDescent="0.2">
      <c r="A21" s="3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11" x14ac:dyDescent="0.2">
      <c r="A22" s="3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11" x14ac:dyDescent="0.2">
      <c r="A23" s="3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11" x14ac:dyDescent="0.2">
      <c r="A24" s="3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11" x14ac:dyDescent="0.2">
      <c r="A25" s="3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11" x14ac:dyDescent="0.2">
      <c r="A26" s="3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  <c r="K26" s="72"/>
    </row>
    <row r="27" spans="1:11" x14ac:dyDescent="0.2">
      <c r="A27" s="3"/>
      <c r="B27" s="109" t="s">
        <v>81</v>
      </c>
      <c r="C27" s="110"/>
      <c r="D27" s="111"/>
      <c r="E27" s="49">
        <v>69</v>
      </c>
      <c r="F27" s="65"/>
      <c r="G27" s="51">
        <f t="shared" si="0"/>
        <v>0</v>
      </c>
      <c r="K27" s="72"/>
    </row>
    <row r="28" spans="1:11" x14ac:dyDescent="0.2">
      <c r="A28" s="3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11" x14ac:dyDescent="0.2">
      <c r="A29" s="3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11" x14ac:dyDescent="0.2">
      <c r="A30" s="3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11" x14ac:dyDescent="0.2">
      <c r="A31" s="3"/>
      <c r="B31" s="109" t="s">
        <v>85</v>
      </c>
      <c r="C31" s="110"/>
      <c r="D31" s="111"/>
      <c r="E31" s="49">
        <v>532.32000000000005</v>
      </c>
      <c r="F31" s="71">
        <v>1</v>
      </c>
      <c r="G31" s="51">
        <f t="shared" si="0"/>
        <v>172.52491199999997</v>
      </c>
    </row>
    <row r="32" spans="1:11" x14ac:dyDescent="0.2">
      <c r="A32" s="3"/>
      <c r="B32" s="109" t="s">
        <v>86</v>
      </c>
      <c r="C32" s="110"/>
      <c r="D32" s="111"/>
      <c r="E32" s="49">
        <v>340.39</v>
      </c>
      <c r="F32" s="71">
        <v>1</v>
      </c>
      <c r="G32" s="51">
        <f t="shared" si="0"/>
        <v>110.32039899999998</v>
      </c>
    </row>
    <row r="33" spans="1:9" x14ac:dyDescent="0.2">
      <c r="A33" s="3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282.84531099999992</v>
      </c>
    </row>
    <row r="34" spans="1:9" x14ac:dyDescent="0.2">
      <c r="A34" s="118" t="s">
        <v>65</v>
      </c>
      <c r="B34" s="118"/>
      <c r="C34" s="118"/>
      <c r="D34" s="118"/>
      <c r="E34" s="118"/>
      <c r="F34" s="118"/>
      <c r="G34" s="52">
        <f>G14+G15+G16+G17+G18+G20+G22+G23+G24+G25+G26+G27+G28+G29+G30+G31+G32+G33</f>
        <v>282.84531099999992</v>
      </c>
      <c r="I34" s="72"/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7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7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7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7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118" t="s">
        <v>65</v>
      </c>
      <c r="B42" s="118"/>
      <c r="C42" s="118"/>
      <c r="D42" s="118"/>
      <c r="E42" s="118"/>
      <c r="F42" s="118"/>
      <c r="G42" s="52">
        <f>SUM(G38:G41)</f>
        <v>0</v>
      </c>
      <c r="H42" s="38"/>
    </row>
    <row r="43" spans="1:9" x14ac:dyDescent="0.2">
      <c r="A43" s="59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282.84531099999992</v>
      </c>
      <c r="H44" s="58"/>
    </row>
    <row r="45" spans="1:9" x14ac:dyDescent="0.2">
      <c r="A45"/>
    </row>
    <row r="46" spans="1:9" x14ac:dyDescent="0.2">
      <c r="A46" s="91" t="s">
        <v>49</v>
      </c>
      <c r="B46" s="91"/>
      <c r="C46" s="64"/>
    </row>
    <row r="47" spans="1:9" x14ac:dyDescent="0.2">
      <c r="A47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-703.92</v>
      </c>
      <c r="B49" s="84"/>
      <c r="F49" s="86">
        <f>C46+A49-G44</f>
        <v>-986.76531099999988</v>
      </c>
      <c r="G49" s="86"/>
    </row>
    <row r="50" spans="1:8" x14ac:dyDescent="0.2">
      <c r="A50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 s="30"/>
      <c r="B57" s="29"/>
      <c r="C57" s="29"/>
      <c r="D57" s="29"/>
      <c r="E57" s="29"/>
      <c r="F57" s="29"/>
    </row>
  </sheetData>
  <mergeCells count="44"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  <mergeCell ref="B20:D20"/>
    <mergeCell ref="B24:D24"/>
    <mergeCell ref="B25:D25"/>
    <mergeCell ref="A9:H9"/>
    <mergeCell ref="B14:D14"/>
    <mergeCell ref="B15:D15"/>
    <mergeCell ref="B16:D16"/>
    <mergeCell ref="B17:D17"/>
    <mergeCell ref="B28:D28"/>
    <mergeCell ref="B29:D29"/>
    <mergeCell ref="B30:D30"/>
    <mergeCell ref="B31:D31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A44:F44"/>
    <mergeCell ref="A46:B46"/>
    <mergeCell ref="A48:B48"/>
    <mergeCell ref="A49:B49"/>
    <mergeCell ref="F48:G48"/>
    <mergeCell ref="F49:G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9" zoomScale="93" zoomScaleNormal="100" zoomScaleSheetLayoutView="93" workbookViewId="0">
      <selection activeCell="A51" sqref="A51:H51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9.85546875" bestFit="1" customWidth="1"/>
    <col min="6" max="6" width="11.5703125" customWidth="1"/>
    <col min="7" max="7" width="11.28515625" customWidth="1"/>
    <col min="8" max="8" width="6.85546875" style="36" hidden="1" customWidth="1"/>
    <col min="9" max="9" width="11.28515625" bestFit="1" customWidth="1"/>
  </cols>
  <sheetData>
    <row r="7" spans="1:8" x14ac:dyDescent="0.2">
      <c r="A7" s="119" t="s">
        <v>94</v>
      </c>
      <c r="B7" s="119"/>
      <c r="C7" s="119"/>
      <c r="D7" s="119"/>
      <c r="E7" s="119"/>
      <c r="F7" s="119"/>
      <c r="G7" s="119"/>
    </row>
    <row r="9" spans="1:8" x14ac:dyDescent="0.2">
      <c r="A9" s="90" t="s">
        <v>109</v>
      </c>
      <c r="B9" s="90"/>
      <c r="C9" s="90"/>
      <c r="D9" s="90"/>
      <c r="E9" s="90"/>
      <c r="F9" s="90"/>
      <c r="G9" s="90"/>
      <c r="H9" s="90"/>
    </row>
    <row r="10" spans="1:8" x14ac:dyDescent="0.2">
      <c r="A10" s="43" t="s">
        <v>4</v>
      </c>
      <c r="B10" s="42" t="s">
        <v>16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20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21"/>
      <c r="B14" s="109" t="s">
        <v>68</v>
      </c>
      <c r="C14" s="110"/>
      <c r="D14" s="111"/>
      <c r="E14" s="49">
        <v>2.7090000000000001</v>
      </c>
      <c r="F14" s="69"/>
      <c r="G14" s="51">
        <f>E14*F14</f>
        <v>0</v>
      </c>
      <c r="H14" s="38"/>
    </row>
    <row r="15" spans="1:8" x14ac:dyDescent="0.2">
      <c r="A15" s="121"/>
      <c r="B15" s="109" t="s">
        <v>42</v>
      </c>
      <c r="C15" s="110"/>
      <c r="D15" s="111"/>
      <c r="E15" s="49">
        <v>44</v>
      </c>
      <c r="F15" s="65"/>
      <c r="G15" s="51">
        <f>E15*F15*67.59%</f>
        <v>0</v>
      </c>
      <c r="H15" s="38"/>
    </row>
    <row r="16" spans="1:8" x14ac:dyDescent="0.2">
      <c r="A16" s="121"/>
      <c r="B16" s="109" t="s">
        <v>69</v>
      </c>
      <c r="C16" s="110"/>
      <c r="D16" s="111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21"/>
      <c r="B17" s="109" t="s">
        <v>73</v>
      </c>
      <c r="C17" s="110"/>
      <c r="D17" s="111"/>
      <c r="E17" s="49">
        <v>132</v>
      </c>
      <c r="F17" s="65"/>
      <c r="G17" s="51">
        <f t="shared" ref="G17:G33" si="0">E17*F17*67.59%</f>
        <v>0</v>
      </c>
      <c r="H17" s="38"/>
    </row>
    <row r="18" spans="1:9" x14ac:dyDescent="0.2">
      <c r="A18" s="121"/>
      <c r="B18" s="109" t="s">
        <v>97</v>
      </c>
      <c r="C18" s="110"/>
      <c r="D18" s="111"/>
      <c r="E18" s="49"/>
      <c r="F18" s="65"/>
      <c r="G18" s="51">
        <f t="shared" si="0"/>
        <v>0</v>
      </c>
      <c r="H18" s="38"/>
    </row>
    <row r="19" spans="1:9" x14ac:dyDescent="0.2">
      <c r="A19" s="121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22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3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3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3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3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3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3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3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3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3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3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3"/>
      <c r="B31" s="109" t="s">
        <v>85</v>
      </c>
      <c r="C31" s="110"/>
      <c r="D31" s="111"/>
      <c r="E31" s="49">
        <v>532.32000000000005</v>
      </c>
      <c r="F31" s="71">
        <v>1</v>
      </c>
      <c r="G31" s="51">
        <f t="shared" si="0"/>
        <v>359.79508800000008</v>
      </c>
    </row>
    <row r="32" spans="1:9" x14ac:dyDescent="0.2">
      <c r="A32" s="3"/>
      <c r="B32" s="109" t="s">
        <v>86</v>
      </c>
      <c r="C32" s="110"/>
      <c r="D32" s="111"/>
      <c r="E32" s="49">
        <v>340.39</v>
      </c>
      <c r="F32" s="71">
        <v>1</v>
      </c>
      <c r="G32" s="51">
        <f t="shared" si="0"/>
        <v>230.06960100000001</v>
      </c>
    </row>
    <row r="33" spans="1:9" x14ac:dyDescent="0.2">
      <c r="A33" s="3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589.86468900000011</v>
      </c>
    </row>
    <row r="34" spans="1:9" x14ac:dyDescent="0.2">
      <c r="A34" s="118" t="s">
        <v>65</v>
      </c>
      <c r="B34" s="118"/>
      <c r="C34" s="118"/>
      <c r="D34" s="118"/>
      <c r="E34" s="118"/>
      <c r="F34" s="118"/>
      <c r="G34" s="52">
        <f>G14+G15+G16+G17+G18+G20+G22+G23+G24+G25+G26+G27+G28+G29+G30+G31+G32+G33</f>
        <v>589.86468900000011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7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7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7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7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118" t="s">
        <v>65</v>
      </c>
      <c r="B42" s="118"/>
      <c r="C42" s="118"/>
      <c r="D42" s="118"/>
      <c r="E42" s="118"/>
      <c r="F42" s="118"/>
      <c r="G42" s="52">
        <f>SUM(G38:G41)</f>
        <v>0</v>
      </c>
      <c r="H42" s="38"/>
    </row>
    <row r="43" spans="1:9" x14ac:dyDescent="0.2">
      <c r="A43" s="59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589.86468900000011</v>
      </c>
      <c r="H44" s="58"/>
    </row>
    <row r="45" spans="1:9" x14ac:dyDescent="0.2">
      <c r="A45"/>
    </row>
    <row r="46" spans="1:9" x14ac:dyDescent="0.2">
      <c r="A46" s="91" t="s">
        <v>49</v>
      </c>
      <c r="B46" s="91"/>
      <c r="C46" s="64"/>
    </row>
    <row r="47" spans="1:9" x14ac:dyDescent="0.2">
      <c r="A47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33.11</v>
      </c>
      <c r="B49" s="84"/>
      <c r="F49" s="86">
        <f>C46+A49-G44</f>
        <v>-556.7546890000001</v>
      </c>
      <c r="G49" s="86"/>
    </row>
    <row r="50" spans="1:8" x14ac:dyDescent="0.2">
      <c r="A50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3" spans="1:8" x14ac:dyDescent="0.2">
      <c r="A53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 s="30"/>
      <c r="B57" s="29"/>
      <c r="C57" s="29"/>
      <c r="D57" s="29"/>
      <c r="E57" s="29"/>
      <c r="F57" s="29"/>
    </row>
  </sheetData>
  <mergeCells count="44">
    <mergeCell ref="A7:G7"/>
    <mergeCell ref="A9:H9"/>
    <mergeCell ref="A34:F34"/>
    <mergeCell ref="A36:H36"/>
    <mergeCell ref="A51:H51"/>
    <mergeCell ref="B13:D13"/>
    <mergeCell ref="B31:D31"/>
    <mergeCell ref="B32:D32"/>
    <mergeCell ref="C10:H10"/>
    <mergeCell ref="A11:H11"/>
    <mergeCell ref="B12:H12"/>
    <mergeCell ref="B24:D24"/>
    <mergeCell ref="B25:D25"/>
    <mergeCell ref="B19:D19"/>
    <mergeCell ref="B20:D20"/>
    <mergeCell ref="A49:B49"/>
    <mergeCell ref="A52:H52"/>
    <mergeCell ref="B21:D21"/>
    <mergeCell ref="B22:D22"/>
    <mergeCell ref="B23:D23"/>
    <mergeCell ref="B14:D14"/>
    <mergeCell ref="B15:D15"/>
    <mergeCell ref="B16:D16"/>
    <mergeCell ref="B17:D17"/>
    <mergeCell ref="B18:D18"/>
    <mergeCell ref="A13:A20"/>
    <mergeCell ref="B26:D26"/>
    <mergeCell ref="B27:D27"/>
    <mergeCell ref="B33:D33"/>
    <mergeCell ref="B28:D28"/>
    <mergeCell ref="B29:D29"/>
    <mergeCell ref="B30:D30"/>
    <mergeCell ref="F48:G48"/>
    <mergeCell ref="F49:G49"/>
    <mergeCell ref="B37:F37"/>
    <mergeCell ref="A42:F42"/>
    <mergeCell ref="A44:F44"/>
    <mergeCell ref="A46:B46"/>
    <mergeCell ref="A48:B48"/>
    <mergeCell ref="B38:F38"/>
    <mergeCell ref="B39:F39"/>
    <mergeCell ref="B40:F40"/>
    <mergeCell ref="B43:F43"/>
    <mergeCell ref="B41:F41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9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108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10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387.18</v>
      </c>
      <c r="F31" s="71">
        <v>1</v>
      </c>
      <c r="G31" s="51">
        <f t="shared" si="0"/>
        <v>387.18</v>
      </c>
    </row>
    <row r="32" spans="1:9" x14ac:dyDescent="0.2">
      <c r="A32" s="2"/>
      <c r="B32" s="109" t="s">
        <v>86</v>
      </c>
      <c r="C32" s="110"/>
      <c r="D32" s="111"/>
      <c r="E32" s="49">
        <v>247.54</v>
      </c>
      <c r="F32" s="71">
        <v>1</v>
      </c>
      <c r="G32" s="51">
        <f t="shared" si="0"/>
        <v>247.54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634.72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634.72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634.72</v>
      </c>
      <c r="H44" s="58"/>
      <c r="I44" s="80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6487.45</v>
      </c>
      <c r="B49" s="84"/>
      <c r="F49" s="86">
        <f>C46+A49-G44</f>
        <v>5852.73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  <mergeCell ref="B20:D20"/>
    <mergeCell ref="B24:D24"/>
    <mergeCell ref="B25:D25"/>
    <mergeCell ref="A9:H9"/>
    <mergeCell ref="B14:D14"/>
    <mergeCell ref="B15:D15"/>
    <mergeCell ref="B16:D16"/>
    <mergeCell ref="B17:D17"/>
    <mergeCell ref="B28:D28"/>
    <mergeCell ref="B29:D29"/>
    <mergeCell ref="B30:D30"/>
    <mergeCell ref="B31:D31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A44:F44"/>
    <mergeCell ref="A46:B46"/>
    <mergeCell ref="A48:B48"/>
    <mergeCell ref="A49:B49"/>
    <mergeCell ref="F48:G48"/>
    <mergeCell ref="F49:G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topLeftCell="A19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2.8554687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107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13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/>
      <c r="F31" s="65"/>
      <c r="G31" s="51">
        <f t="shared" si="0"/>
        <v>0</v>
      </c>
    </row>
    <row r="32" spans="1:9" x14ac:dyDescent="0.2">
      <c r="A32" s="2"/>
      <c r="B32" s="109" t="s">
        <v>86</v>
      </c>
      <c r="C32" s="110"/>
      <c r="D32" s="111"/>
      <c r="E32" s="49"/>
      <c r="F32" s="65"/>
      <c r="G32" s="51">
        <f t="shared" si="0"/>
        <v>0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0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0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0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12039.82</v>
      </c>
      <c r="B49" s="84"/>
      <c r="F49" s="86">
        <f>C46+A49-G44</f>
        <v>12039.82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</sheetData>
  <mergeCells count="44">
    <mergeCell ref="A7:G7"/>
    <mergeCell ref="A51:H51"/>
    <mergeCell ref="A52:H52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B37:F37"/>
    <mergeCell ref="A42:F42"/>
    <mergeCell ref="A9:H9"/>
    <mergeCell ref="B21:D21"/>
    <mergeCell ref="B22:D22"/>
    <mergeCell ref="B23:D23"/>
    <mergeCell ref="C10:H10"/>
    <mergeCell ref="A11:H11"/>
    <mergeCell ref="B12:H1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36:H36"/>
    <mergeCell ref="B38:F38"/>
    <mergeCell ref="B39:F39"/>
    <mergeCell ref="B40:F40"/>
    <mergeCell ref="A34:F34"/>
    <mergeCell ref="B41:F41"/>
    <mergeCell ref="A48:B48"/>
    <mergeCell ref="A49:B49"/>
    <mergeCell ref="F48:G48"/>
    <mergeCell ref="F49:G49"/>
    <mergeCell ref="B43:F43"/>
    <mergeCell ref="A44:F44"/>
    <mergeCell ref="A46:B46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9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106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15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/>
      <c r="F31" s="65"/>
      <c r="G31" s="51">
        <f t="shared" si="0"/>
        <v>0</v>
      </c>
    </row>
    <row r="32" spans="1:9" x14ac:dyDescent="0.2">
      <c r="A32" s="2"/>
      <c r="B32" s="109" t="s">
        <v>86</v>
      </c>
      <c r="C32" s="110"/>
      <c r="D32" s="111"/>
      <c r="E32" s="49"/>
      <c r="F32" s="65"/>
      <c r="G32" s="51">
        <f t="shared" si="0"/>
        <v>0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0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0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0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6320.76</v>
      </c>
      <c r="B49" s="84"/>
      <c r="F49" s="86">
        <f>C46+A49-G44</f>
        <v>6320.76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2:H52"/>
    <mergeCell ref="A9:H9"/>
    <mergeCell ref="C10:H10"/>
    <mergeCell ref="B21:D21"/>
    <mergeCell ref="B22:D22"/>
    <mergeCell ref="B23:D23"/>
    <mergeCell ref="A11:H11"/>
    <mergeCell ref="B12:H12"/>
    <mergeCell ref="B13:D13"/>
    <mergeCell ref="A13:A20"/>
    <mergeCell ref="B14:D14"/>
    <mergeCell ref="B15:D15"/>
    <mergeCell ref="B16:D16"/>
    <mergeCell ref="B17:D17"/>
    <mergeCell ref="A49:B49"/>
    <mergeCell ref="A51:H51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A34:F34"/>
    <mergeCell ref="B38:F38"/>
    <mergeCell ref="F48:G48"/>
    <mergeCell ref="F49:G49"/>
    <mergeCell ref="B40:F40"/>
    <mergeCell ref="A36:H36"/>
    <mergeCell ref="A48:B48"/>
    <mergeCell ref="B19:D19"/>
    <mergeCell ref="B20:D20"/>
    <mergeCell ref="B18:D18"/>
    <mergeCell ref="B37:F37"/>
    <mergeCell ref="B43:F43"/>
    <mergeCell ref="A42:F42"/>
    <mergeCell ref="A44:F44"/>
    <mergeCell ref="A46:B46"/>
    <mergeCell ref="B41:F41"/>
    <mergeCell ref="B39:F3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5"/>
  <sheetViews>
    <sheetView tabSelected="1" view="pageBreakPreview" topLeftCell="A20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105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19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425.9</v>
      </c>
      <c r="F31" s="81">
        <v>1</v>
      </c>
      <c r="G31" s="51">
        <f t="shared" si="0"/>
        <v>425.9</v>
      </c>
    </row>
    <row r="32" spans="1:9" x14ac:dyDescent="0.2">
      <c r="A32" s="2"/>
      <c r="B32" s="109" t="s">
        <v>86</v>
      </c>
      <c r="C32" s="110"/>
      <c r="D32" s="111"/>
      <c r="E32" s="49">
        <v>272.3</v>
      </c>
      <c r="F32" s="81">
        <v>1</v>
      </c>
      <c r="G32" s="51">
        <f t="shared" si="0"/>
        <v>272.3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698.2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698.2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698.2</v>
      </c>
      <c r="H44" s="58"/>
    </row>
    <row r="45" spans="1:9" x14ac:dyDescent="0.2">
      <c r="A45" s="29"/>
      <c r="B45" s="29"/>
      <c r="C45" s="29"/>
      <c r="D45" s="29"/>
      <c r="E45" s="29"/>
      <c r="F45" s="29"/>
      <c r="G45" s="29"/>
    </row>
    <row r="46" spans="1:9" x14ac:dyDescent="0.2">
      <c r="A46" s="115" t="s">
        <v>49</v>
      </c>
      <c r="B46" s="115"/>
      <c r="C46" s="64"/>
      <c r="D46" s="29"/>
      <c r="E46" s="29"/>
      <c r="F46" s="29"/>
      <c r="G46" s="29"/>
    </row>
    <row r="47" spans="1:9" x14ac:dyDescent="0.2">
      <c r="A47" s="29"/>
      <c r="B47" s="29"/>
      <c r="C47" s="29"/>
      <c r="D47" s="29"/>
      <c r="E47" s="29"/>
      <c r="F47" s="29"/>
      <c r="G47" s="29"/>
    </row>
    <row r="48" spans="1:9" x14ac:dyDescent="0.2">
      <c r="A48" s="116" t="s">
        <v>91</v>
      </c>
      <c r="B48" s="116"/>
      <c r="C48" s="29"/>
      <c r="D48" s="29"/>
      <c r="E48" s="29"/>
      <c r="F48" s="117" t="s">
        <v>92</v>
      </c>
      <c r="G48" s="117"/>
    </row>
    <row r="49" spans="1:8" x14ac:dyDescent="0.2">
      <c r="A49" s="83">
        <v>9740.19</v>
      </c>
      <c r="B49" s="84"/>
      <c r="C49" s="29"/>
      <c r="D49" s="29"/>
      <c r="E49" s="29"/>
      <c r="F49" s="86">
        <f>C46+A49-G44</f>
        <v>9041.99</v>
      </c>
      <c r="G49" s="86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</sheetData>
  <mergeCells count="44">
    <mergeCell ref="A7:G7"/>
    <mergeCell ref="A51:H51"/>
    <mergeCell ref="A52:H52"/>
    <mergeCell ref="A9:H9"/>
    <mergeCell ref="C10:H10"/>
    <mergeCell ref="A11:H11"/>
    <mergeCell ref="B12:H12"/>
    <mergeCell ref="B24:D24"/>
    <mergeCell ref="B21:D21"/>
    <mergeCell ref="B22:D22"/>
    <mergeCell ref="B23:D23"/>
    <mergeCell ref="B14:D14"/>
    <mergeCell ref="B15:D15"/>
    <mergeCell ref="B16:D16"/>
    <mergeCell ref="B17:D17"/>
    <mergeCell ref="B18:D18"/>
    <mergeCell ref="B13:D13"/>
    <mergeCell ref="A13:A20"/>
    <mergeCell ref="B33:D33"/>
    <mergeCell ref="B28:D28"/>
    <mergeCell ref="B29:D29"/>
    <mergeCell ref="B30:D30"/>
    <mergeCell ref="B31:D31"/>
    <mergeCell ref="B32:D32"/>
    <mergeCell ref="B19:D19"/>
    <mergeCell ref="B20:D20"/>
    <mergeCell ref="B25:D25"/>
    <mergeCell ref="B26:D26"/>
    <mergeCell ref="B27:D27"/>
    <mergeCell ref="B37:F37"/>
    <mergeCell ref="A42:F42"/>
    <mergeCell ref="A44:F44"/>
    <mergeCell ref="A46:B46"/>
    <mergeCell ref="A34:F34"/>
    <mergeCell ref="A36:H36"/>
    <mergeCell ref="B38:F38"/>
    <mergeCell ref="B39:F39"/>
    <mergeCell ref="B40:F40"/>
    <mergeCell ref="B41:F41"/>
    <mergeCell ref="A48:B48"/>
    <mergeCell ref="A49:B49"/>
    <mergeCell ref="F48:G48"/>
    <mergeCell ref="F49:G49"/>
    <mergeCell ref="B43:F4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5"/>
  <sheetViews>
    <sheetView view="pageBreakPreview" topLeftCell="A25" zoomScale="93" zoomScaleNormal="100" zoomScaleSheetLayoutView="93" workbookViewId="0">
      <selection activeCell="J46" sqref="J46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104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19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75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73" t="s">
        <v>70</v>
      </c>
      <c r="F13" s="73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78"/>
      <c r="G14" s="51">
        <f>Acaiaca!G14+Alvinópolis!G14+'Amparo do Serra'!G14+Guaraciaba!G14+'Barra Longa'!G14+'Dom Silvério'!G14+'Sem Peixe'!G14+Jequeri!G14+Piedade!G14+'Raul Soares'!G14+Grama!G14+Goiabal!G14+'Santa Cruz'!G14+'Rio Doce'!G14+'São Pedro'!G14+Urucânia!G14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78"/>
      <c r="G15" s="51">
        <f>Acaiaca!G15+Alvinópolis!G15+'Amparo do Serra'!G15+Guaraciaba!G15+'Barra Longa'!G15+'Dom Silvério'!G15+'Sem Peixe'!G15+Jequeri!G15+Piedade!G15+'Raul Soares'!G15+Grama!G15+Goiabal!G15+'Santa Cruz'!G15+'Rio Doce'!G15+'São Pedro'!G15+Urucânia!G15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9">
        <v>2.7</v>
      </c>
      <c r="F16" s="78"/>
      <c r="G16" s="51">
        <f>Acaiaca!G16+Alvinópolis!G16+'Amparo do Serra'!G16+Guaraciaba!G16+'Barra Longa'!G16+'Dom Silvério'!G16+'Sem Peixe'!G16+Jequeri!G16+Piedade!G16+'Raul Soares'!G16+Grama!G16+Goiabal!G16+'Santa Cruz'!G16+'Rio Doce'!G16+'São Pedro'!G16+Urucânia!G16</f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/>
      <c r="F17" s="78"/>
      <c r="G17" s="51">
        <f>Acaiaca!G17+Alvinópolis!G17+'Amparo do Serra'!G17+Guaraciaba!G17+'Barra Longa'!G17+'Dom Silvério'!G17+'Sem Peixe'!G17+Jequeri!G17+Piedade!G17+'Raul Soares'!G17+Grama!G17+Goiabal!G17+'Santa Cruz'!G17+'Rio Doce'!G17+'São Pedro'!G17+Urucânia!G17</f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77"/>
      <c r="F18" s="78"/>
      <c r="G18" s="51">
        <f>Acaiaca!G18+Alvinópolis!G18+'Amparo do Serra'!G18+Guaraciaba!G18+'Barra Longa'!G18+'Dom Silvério'!G18+'Sem Peixe'!G18+Jequeri!G18+Piedade!G18+'Raul Soares'!G18+Grama!G18+Goiabal!G18+'Santa Cruz'!G18+'Rio Doce'!G18+'São Pedro'!G18+Urucânia!G18</f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74"/>
      <c r="G19" s="51">
        <f>Acaiaca!G19+Alvinópolis!G19+'Amparo do Serra'!G19+Guaraciaba!G19+'Barra Longa'!G19+'Dom Silvério'!G19+'Sem Peixe'!G19+Jequeri!G19+Piedade!G19+'Raul Soares'!G19+Grama!G19+Goiabal!G19+'Santa Cruz'!G19+'Rio Doce'!G19+'São Pedro'!G19+Urucânia!G19</f>
        <v>0</v>
      </c>
      <c r="H19" s="38"/>
    </row>
    <row r="20" spans="1:9" x14ac:dyDescent="0.2">
      <c r="A20" s="114"/>
      <c r="B20" s="94" t="s">
        <v>75</v>
      </c>
      <c r="C20" s="95"/>
      <c r="D20" s="96"/>
      <c r="E20" s="77"/>
      <c r="F20" s="78"/>
      <c r="G20" s="51">
        <f>Acaiaca!G20+Alvinópolis!G20+'Amparo do Serra'!G20+Guaraciaba!G20+'Barra Longa'!G20+'Dom Silvério'!G20+'Sem Peixe'!G20+Jequeri!G20+Piedade!G20+'Raul Soares'!G20+Grama!G20+Goiabal!G20+'Santa Cruz'!G20+'Rio Doce'!G20+'São Pedro'!G20+Urucânia!G20</f>
        <v>0</v>
      </c>
      <c r="H20" s="38"/>
    </row>
    <row r="21" spans="1:9" x14ac:dyDescent="0.2">
      <c r="A21" s="2" t="s">
        <v>64</v>
      </c>
      <c r="B21" s="94" t="s">
        <v>76</v>
      </c>
      <c r="C21" s="95"/>
      <c r="D21" s="96"/>
      <c r="E21" s="77"/>
      <c r="F21" s="78"/>
      <c r="G21" s="51">
        <f>Acaiaca!G21+Alvinópolis!G21+'Amparo do Serra'!G21+Guaraciaba!G21+'Barra Longa'!G21+'Dom Silvério'!G21+'Sem Peixe'!G21+Jequeri!G21+Piedade!G21+'Raul Soares'!G21+Grama!G21+Goiabal!G21+'Santa Cruz'!G21+'Rio Doce'!G21+'São Pedro'!G21+Urucânia!G21</f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78"/>
      <c r="G22" s="51">
        <f>Acaiaca!G22+Alvinópolis!G22+'Amparo do Serra'!G22+Guaraciaba!G22+'Barra Longa'!G22+'Dom Silvério'!G22+'Sem Peixe'!G22+Jequeri!G22+Piedade!G22+'Raul Soares'!G22+Grama!G22+Goiabal!G22+'Santa Cruz'!G22+'Rio Doce'!G22+'São Pedro'!G22+Urucânia!G22</f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78"/>
      <c r="G23" s="51">
        <f>Acaiaca!G23+Alvinópolis!G23+'Amparo do Serra'!G23+Guaraciaba!G23+'Barra Longa'!G23+'Dom Silvério'!G23+'Sem Peixe'!G23+Jequeri!G23+Piedade!G23+'Raul Soares'!G23+Grama!G23+Goiabal!G23+'Santa Cruz'!G23+'Rio Doce'!G23+'São Pedro'!G23+Urucânia!G23</f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78"/>
      <c r="G24" s="51">
        <f>Acaiaca!G24+Alvinópolis!G24+'Amparo do Serra'!G24+Guaraciaba!G24+'Barra Longa'!G24+'Dom Silvério'!G24+'Sem Peixe'!G24+Jequeri!G24+Piedade!G24+'Raul Soares'!G24+Grama!G24+Goiabal!G24+'Santa Cruz'!G24+'Rio Doce'!G24+'São Pedro'!G24+Urucânia!G24</f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78"/>
      <c r="G25" s="51">
        <f>Acaiaca!G25+Alvinópolis!G25+'Amparo do Serra'!G25+Guaraciaba!G25+'Barra Longa'!G25+'Dom Silvério'!G25+'Sem Peixe'!G25+Jequeri!G25+Piedade!G25+'Raul Soares'!G25+Grama!G25+Goiabal!G25+'Santa Cruz'!G25+'Rio Doce'!G25+'São Pedro'!G25+Urucânia!G25</f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78"/>
      <c r="G26" s="51">
        <f>Acaiaca!G26+Alvinópolis!G26+'Amparo do Serra'!G26+Guaraciaba!G26+'Barra Longa'!G26+'Dom Silvério'!G26+'Sem Peixe'!G26+Jequeri!G26+Piedade!G26+'Raul Soares'!G26+Grama!G26+Goiabal!G26+'Santa Cruz'!G26+'Rio Doce'!G26+'São Pedro'!G26+Urucânia!G26</f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78"/>
      <c r="G27" s="51">
        <f>Acaiaca!G27+Alvinópolis!G27+'Amparo do Serra'!G27+Guaraciaba!G27+'Barra Longa'!G27+'Dom Silvério'!G27+'Sem Peixe'!G27+Jequeri!G27+Piedade!G27+'Raul Soares'!G27+Grama!G27+Goiabal!G27+'Santa Cruz'!G27+'Rio Doce'!G27+'São Pedro'!G27+Urucânia!G27</f>
        <v>0</v>
      </c>
    </row>
    <row r="28" spans="1:9" x14ac:dyDescent="0.2">
      <c r="A28" s="2"/>
      <c r="B28" s="109" t="s">
        <v>93</v>
      </c>
      <c r="C28" s="110"/>
      <c r="D28" s="111"/>
      <c r="E28" s="49"/>
      <c r="F28" s="78"/>
      <c r="G28" s="51">
        <f>Acaiaca!G28+Alvinópolis!G28+'Amparo do Serra'!G28+Guaraciaba!G28+'Barra Longa'!G28+'Dom Silvério'!G28+'Sem Peixe'!G28+Jequeri!G28+Piedade!G28+'Raul Soares'!G28+Grama!G28+Goiabal!G28+'Santa Cruz'!G28+'Rio Doce'!G28+'São Pedro'!G28+Urucânia!G28</f>
        <v>0</v>
      </c>
    </row>
    <row r="29" spans="1:9" x14ac:dyDescent="0.2">
      <c r="A29" s="2"/>
      <c r="B29" s="109" t="s">
        <v>83</v>
      </c>
      <c r="C29" s="110"/>
      <c r="D29" s="111"/>
      <c r="E29" s="49"/>
      <c r="F29" s="78"/>
      <c r="G29" s="51">
        <f>Acaiaca!G29+Alvinópolis!G29+'Amparo do Serra'!G29+Guaraciaba!G29+'Barra Longa'!G29+'Dom Silvério'!G29+'Sem Peixe'!G29+Jequeri!G29+Piedade!G29+'Raul Soares'!G29+Grama!G29+Goiabal!G29+'Santa Cruz'!G29+'Rio Doce'!G29+'São Pedro'!G29+Urucânia!G29</f>
        <v>0</v>
      </c>
    </row>
    <row r="30" spans="1:9" x14ac:dyDescent="0.2">
      <c r="A30" s="2"/>
      <c r="B30" s="109" t="s">
        <v>84</v>
      </c>
      <c r="C30" s="110"/>
      <c r="D30" s="111"/>
      <c r="E30" s="49"/>
      <c r="F30" s="78"/>
      <c r="G30" s="51">
        <f>Acaiaca!G30+Alvinópolis!G30+'Amparo do Serra'!G30+Guaraciaba!G30+'Barra Longa'!G30+'Dom Silvério'!G30+'Sem Peixe'!G30+Jequeri!G30+Piedade!G30+'Raul Soares'!G30+Grama!G30+Goiabal!G30+'Santa Cruz'!G30+'Rio Doce'!G30+'São Pedro'!G30+Urucânia!G30</f>
        <v>0</v>
      </c>
    </row>
    <row r="31" spans="1:9" x14ac:dyDescent="0.2">
      <c r="A31" s="2"/>
      <c r="B31" s="109" t="s">
        <v>85</v>
      </c>
      <c r="C31" s="110"/>
      <c r="D31" s="111"/>
      <c r="E31" s="49">
        <v>425.9</v>
      </c>
      <c r="F31" s="78"/>
      <c r="G31" s="51">
        <f>Acaiaca!G31+Alvinópolis!G31+'Amparo do Serra'!G31+Guaraciaba!G31+'Barra Longa'!G31+'Dom Silvério'!G31+'Sem Peixe'!G31+Jequeri!G31+Piedade!G31+'Raul Soares'!G31+Grama!G31+Goiabal!G31+'Santa Cruz'!G31+'Rio Doce'!G31+'São Pedro'!G31+Urucânia!G31</f>
        <v>4771.96</v>
      </c>
    </row>
    <row r="32" spans="1:9" x14ac:dyDescent="0.2">
      <c r="A32" s="2"/>
      <c r="B32" s="109" t="s">
        <v>86</v>
      </c>
      <c r="C32" s="110"/>
      <c r="D32" s="111"/>
      <c r="E32" s="49">
        <v>272.3</v>
      </c>
      <c r="F32" s="78"/>
      <c r="G32" s="51">
        <f>Acaiaca!G32+Alvinópolis!G32+'Amparo do Serra'!G32+Guaraciaba!G32+'Barra Longa'!G32+'Dom Silvério'!G32+'Sem Peixe'!G32+Jequeri!G32+Piedade!G32+'Raul Soares'!G32+Grama!G32+Goiabal!G32+'Santa Cruz'!G32+'Rio Doce'!G32+'São Pedro'!G32+Urucânia!G32</f>
        <v>3050.9900000000007</v>
      </c>
      <c r="I32" s="72"/>
    </row>
    <row r="33" spans="1:9" x14ac:dyDescent="0.2">
      <c r="A33" s="2"/>
      <c r="B33" s="109" t="s">
        <v>87</v>
      </c>
      <c r="C33" s="110"/>
      <c r="D33" s="111"/>
      <c r="E33" s="49"/>
      <c r="F33" s="78"/>
      <c r="G33" s="51">
        <f>Acaiaca!G33+Alvinópolis!G33+'Amparo do Serra'!G33+Guaraciaba!G33+'Barra Longa'!G33+'Dom Silvério'!G33+'Sem Peixe'!G33+Jequeri!G33+Piedade!G33+'Raul Soares'!G33+Grama!G33+Goiabal!G33+'Santa Cruz'!G33+'Rio Doce'!G33+'São Pedro'!G33+Urucânia!G33</f>
        <v>0</v>
      </c>
      <c r="I33" s="72"/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7822.9500000000007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75" t="s">
        <v>57</v>
      </c>
      <c r="B37" s="88" t="s">
        <v>58</v>
      </c>
      <c r="C37" s="88"/>
      <c r="D37" s="88"/>
      <c r="E37" s="88"/>
      <c r="F37" s="88"/>
      <c r="G37" s="76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7822.9500000000007</v>
      </c>
      <c r="H44" s="58"/>
    </row>
    <row r="45" spans="1:9" x14ac:dyDescent="0.2">
      <c r="A45" s="29"/>
      <c r="B45" s="29"/>
      <c r="C45" s="29"/>
      <c r="D45" s="29"/>
      <c r="E45" s="29"/>
      <c r="F45" s="29"/>
      <c r="G45" s="29"/>
    </row>
    <row r="46" spans="1:9" x14ac:dyDescent="0.2">
      <c r="A46" s="115" t="s">
        <v>49</v>
      </c>
      <c r="B46" s="115"/>
      <c r="C46" s="64">
        <f>Acaiaca!C46+Alvinópolis!C46+'Amparo do Serra'!C46+Guaraciaba!C46+'Barra Longa'!C46+'Dom Silvério'!C46+'Sem Peixe'!C46+Jequeri!C46+Piedade!C46+'Raul Soares'!C46+'Rio Doce'!C46+'Santa Cruz'!C46+Grama!C46+Goiabal!C46+'São Pedro'!C46+Urucânia!C46</f>
        <v>0</v>
      </c>
      <c r="D46" s="29"/>
      <c r="E46" s="29"/>
      <c r="F46" s="29"/>
      <c r="G46" s="29"/>
    </row>
    <row r="47" spans="1:9" x14ac:dyDescent="0.2">
      <c r="A47" s="29"/>
      <c r="B47" s="29"/>
      <c r="C47" s="29"/>
      <c r="D47" s="29"/>
      <c r="E47" s="29"/>
      <c r="F47" s="29"/>
      <c r="G47" s="29"/>
    </row>
    <row r="48" spans="1:9" x14ac:dyDescent="0.2">
      <c r="A48" s="116" t="s">
        <v>91</v>
      </c>
      <c r="B48" s="116"/>
      <c r="C48" s="29"/>
      <c r="D48" s="29"/>
      <c r="E48" s="29"/>
      <c r="F48" s="117" t="s">
        <v>92</v>
      </c>
      <c r="G48" s="117"/>
    </row>
    <row r="49" spans="1:8" x14ac:dyDescent="0.2">
      <c r="A49" s="83">
        <f>Acaiaca!A49+Alvinópolis!A49+'Amparo do Serra'!A49:B49+Guaraciaba!A49+'Barra Longa'!A49:B49+'Dom Silvério'!A49:B49+'Sem Peixe'!A49:B49+Jequeri!A49+Piedade!A49+'Raul Soares'!A49:B49+'Rio Doce'!A49:B49+'Santa Cruz'!A49:B49+Grama!A49+Goiabal!A49+'São Pedro'!A49+Urucânia!A49</f>
        <v>110589.40999999999</v>
      </c>
      <c r="B49" s="84"/>
      <c r="C49" s="29"/>
      <c r="D49" s="29"/>
      <c r="E49" s="29"/>
      <c r="F49" s="86">
        <f>C46+A49-G44</f>
        <v>102766.45999999999</v>
      </c>
      <c r="G49" s="86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</sheetData>
  <mergeCells count="44">
    <mergeCell ref="A49:B49"/>
    <mergeCell ref="F49:G49"/>
    <mergeCell ref="A51:H51"/>
    <mergeCell ref="A52:H52"/>
    <mergeCell ref="A42:F42"/>
    <mergeCell ref="B43:F43"/>
    <mergeCell ref="A44:F44"/>
    <mergeCell ref="A46:B46"/>
    <mergeCell ref="A48:B48"/>
    <mergeCell ref="F48:G48"/>
    <mergeCell ref="B26:D26"/>
    <mergeCell ref="B27:D27"/>
    <mergeCell ref="B40:F40"/>
    <mergeCell ref="B29:D29"/>
    <mergeCell ref="B30:D30"/>
    <mergeCell ref="B31:D31"/>
    <mergeCell ref="B32:D32"/>
    <mergeCell ref="B33:D33"/>
    <mergeCell ref="A34:F34"/>
    <mergeCell ref="A36:H36"/>
    <mergeCell ref="B37:F37"/>
    <mergeCell ref="B38:F38"/>
    <mergeCell ref="B39:F39"/>
    <mergeCell ref="A7:G7"/>
    <mergeCell ref="A9:H9"/>
    <mergeCell ref="C10:H10"/>
    <mergeCell ref="A11:H11"/>
    <mergeCell ref="B12:H12"/>
    <mergeCell ref="B41:F41"/>
    <mergeCell ref="A13:A20"/>
    <mergeCell ref="B13:D13"/>
    <mergeCell ref="B14:D14"/>
    <mergeCell ref="B15:D15"/>
    <mergeCell ref="B16:D16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2" sqref="A22:D22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33" t="s">
        <v>3</v>
      </c>
      <c r="B1" s="134"/>
      <c r="C1" s="135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30" t="s">
        <v>50</v>
      </c>
      <c r="M1" s="131"/>
      <c r="N1" s="131"/>
      <c r="O1" s="132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37.021999999999998</v>
      </c>
      <c r="I2" s="19">
        <v>2.532</v>
      </c>
      <c r="J2" s="19">
        <f>H2*I2</f>
        <v>93.739704000000003</v>
      </c>
      <c r="L2" s="2" t="s">
        <v>37</v>
      </c>
      <c r="M2" s="8"/>
      <c r="N2" s="19">
        <v>30</v>
      </c>
      <c r="O2" s="19"/>
    </row>
    <row r="3" spans="1:15" x14ac:dyDescent="0.2">
      <c r="A3" s="6">
        <v>42031</v>
      </c>
      <c r="B3" s="2"/>
      <c r="C3" s="2" t="s">
        <v>47</v>
      </c>
      <c r="D3" s="8"/>
      <c r="E3" s="19"/>
      <c r="G3" s="2" t="s">
        <v>38</v>
      </c>
      <c r="H3" s="2">
        <f>[1]Fevereiro!$F$19</f>
        <v>222.93299999999999</v>
      </c>
      <c r="I3" s="19">
        <v>2.532</v>
      </c>
      <c r="J3" s="19">
        <f t="shared" ref="J3:J13" si="0">H3*I3</f>
        <v>564.46635600000002</v>
      </c>
      <c r="L3" s="2" t="s">
        <v>38</v>
      </c>
      <c r="M3" s="8"/>
      <c r="N3" s="19">
        <v>30</v>
      </c>
      <c r="O3" s="19"/>
    </row>
    <row r="4" spans="1:15" x14ac:dyDescent="0.2">
      <c r="A4" s="3">
        <v>42034</v>
      </c>
      <c r="B4" s="2">
        <v>100985</v>
      </c>
      <c r="C4" s="2" t="s">
        <v>48</v>
      </c>
      <c r="D4" s="8">
        <v>657</v>
      </c>
      <c r="E4" s="19">
        <v>279.8</v>
      </c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>
        <v>42060</v>
      </c>
      <c r="B5" s="2"/>
      <c r="C5" s="2" t="s">
        <v>51</v>
      </c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 t="s">
        <v>52</v>
      </c>
      <c r="D6" s="8"/>
      <c r="E6" s="19">
        <v>1000</v>
      </c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>
        <v>42060</v>
      </c>
      <c r="B7" s="2"/>
      <c r="C7" s="25" t="s">
        <v>53</v>
      </c>
      <c r="D7" s="8"/>
      <c r="E7" s="19">
        <v>51</v>
      </c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>
        <v>42065</v>
      </c>
      <c r="B8" s="2"/>
      <c r="C8" s="2" t="s">
        <v>56</v>
      </c>
      <c r="D8" s="8">
        <v>688</v>
      </c>
      <c r="E8" s="19">
        <v>64.2</v>
      </c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23" t="s">
        <v>34</v>
      </c>
      <c r="H14" s="124"/>
      <c r="I14" s="125"/>
      <c r="J14" s="20"/>
      <c r="L14" s="123" t="s">
        <v>34</v>
      </c>
      <c r="M14" s="124"/>
      <c r="N14" s="125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34"/>
      <c r="B21" s="34"/>
      <c r="C21" s="34"/>
      <c r="D21" s="35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32"/>
      <c r="E22" s="33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6"/>
      <c r="B23" s="26"/>
      <c r="C23" s="26"/>
      <c r="D23" s="31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26" t="s">
        <v>34</v>
      </c>
      <c r="B29" s="127"/>
      <c r="C29" s="127"/>
      <c r="D29" s="128"/>
      <c r="E29" s="24">
        <f>SUM(E3:E28)</f>
        <v>1395</v>
      </c>
      <c r="G29" s="123" t="s">
        <v>34</v>
      </c>
      <c r="H29" s="124"/>
      <c r="I29" s="125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29" t="s">
        <v>46</v>
      </c>
      <c r="B32" s="129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>E4+J2+J17+J32+O2+T2</f>
        <v>373.53970400000003</v>
      </c>
      <c r="D33"/>
      <c r="G33" s="2" t="s">
        <v>38</v>
      </c>
      <c r="H33" s="8"/>
      <c r="I33" s="19">
        <v>132</v>
      </c>
      <c r="J33" s="19">
        <f t="shared" ref="J33:J43" si="2">H33*I33</f>
        <v>0</v>
      </c>
    </row>
    <row r="34" spans="1:10" x14ac:dyDescent="0.2">
      <c r="A34" s="2" t="s">
        <v>38</v>
      </c>
      <c r="B34" s="23">
        <f>E6+E7</f>
        <v>1051</v>
      </c>
      <c r="D34"/>
      <c r="G34" s="2" t="s">
        <v>39</v>
      </c>
      <c r="H34" s="8"/>
      <c r="I34" s="19">
        <v>132</v>
      </c>
      <c r="J34" s="19">
        <f t="shared" si="2"/>
        <v>0</v>
      </c>
    </row>
    <row r="35" spans="1:10" x14ac:dyDescent="0.2">
      <c r="A35" s="2" t="s">
        <v>39</v>
      </c>
      <c r="B35" s="23">
        <f t="shared" ref="B35:B44" si="3">E31+J4+J19+J34+O4+T4</f>
        <v>0</v>
      </c>
      <c r="D35"/>
      <c r="G35" s="2" t="s">
        <v>40</v>
      </c>
      <c r="H35" s="8"/>
      <c r="I35" s="19">
        <v>132</v>
      </c>
      <c r="J35" s="19">
        <f t="shared" si="2"/>
        <v>0</v>
      </c>
    </row>
    <row r="36" spans="1:10" x14ac:dyDescent="0.2">
      <c r="A36" s="2" t="s">
        <v>40</v>
      </c>
      <c r="B36" s="23">
        <f t="shared" si="3"/>
        <v>0</v>
      </c>
      <c r="D36"/>
      <c r="G36" s="2" t="s">
        <v>41</v>
      </c>
      <c r="H36" s="8"/>
      <c r="I36" s="19">
        <v>132</v>
      </c>
      <c r="J36" s="19">
        <f t="shared" si="2"/>
        <v>0</v>
      </c>
    </row>
    <row r="37" spans="1:10" x14ac:dyDescent="0.2">
      <c r="A37" s="2" t="s">
        <v>41</v>
      </c>
      <c r="B37" s="23">
        <f t="shared" si="3"/>
        <v>0</v>
      </c>
      <c r="D37"/>
      <c r="G37" s="2" t="s">
        <v>27</v>
      </c>
      <c r="H37" s="8"/>
      <c r="I37" s="19">
        <v>132</v>
      </c>
      <c r="J37" s="19">
        <f t="shared" si="2"/>
        <v>0</v>
      </c>
    </row>
    <row r="38" spans="1:10" x14ac:dyDescent="0.2">
      <c r="A38" s="2" t="s">
        <v>27</v>
      </c>
      <c r="B38" s="23">
        <f t="shared" si="3"/>
        <v>0</v>
      </c>
      <c r="D38"/>
      <c r="G38" s="2" t="s">
        <v>28</v>
      </c>
      <c r="H38" s="8"/>
      <c r="I38" s="19">
        <v>132</v>
      </c>
      <c r="J38" s="19">
        <f t="shared" si="2"/>
        <v>0</v>
      </c>
    </row>
    <row r="39" spans="1:10" x14ac:dyDescent="0.2">
      <c r="A39" s="2" t="s">
        <v>28</v>
      </c>
      <c r="B39" s="23">
        <f t="shared" si="3"/>
        <v>0</v>
      </c>
      <c r="D39"/>
      <c r="G39" s="2" t="s">
        <v>29</v>
      </c>
      <c r="H39" s="8"/>
      <c r="I39" s="19">
        <v>132</v>
      </c>
      <c r="J39" s="19">
        <f t="shared" si="2"/>
        <v>0</v>
      </c>
    </row>
    <row r="40" spans="1:10" x14ac:dyDescent="0.2">
      <c r="A40" s="2" t="s">
        <v>29</v>
      </c>
      <c r="B40" s="23">
        <f t="shared" si="3"/>
        <v>0</v>
      </c>
      <c r="D40"/>
      <c r="G40" s="2" t="s">
        <v>30</v>
      </c>
      <c r="H40" s="8"/>
      <c r="I40" s="19">
        <v>132</v>
      </c>
      <c r="J40" s="19">
        <f t="shared" si="2"/>
        <v>0</v>
      </c>
    </row>
    <row r="41" spans="1:10" x14ac:dyDescent="0.2">
      <c r="A41" s="2" t="s">
        <v>30</v>
      </c>
      <c r="B41" s="23">
        <f t="shared" si="3"/>
        <v>0</v>
      </c>
      <c r="D41"/>
      <c r="G41" s="2" t="s">
        <v>31</v>
      </c>
      <c r="H41" s="8"/>
      <c r="I41" s="19">
        <v>132</v>
      </c>
      <c r="J41" s="19">
        <f t="shared" si="2"/>
        <v>0</v>
      </c>
    </row>
    <row r="42" spans="1:10" x14ac:dyDescent="0.2">
      <c r="A42" s="2" t="s">
        <v>31</v>
      </c>
      <c r="B42" s="23">
        <f t="shared" si="3"/>
        <v>0</v>
      </c>
      <c r="D42"/>
      <c r="G42" s="2" t="s">
        <v>32</v>
      </c>
      <c r="H42" s="8"/>
      <c r="I42" s="19">
        <v>132</v>
      </c>
      <c r="J42" s="19">
        <f t="shared" si="2"/>
        <v>0</v>
      </c>
    </row>
    <row r="43" spans="1:10" x14ac:dyDescent="0.2">
      <c r="A43" s="2" t="s">
        <v>32</v>
      </c>
      <c r="B43" s="23">
        <f t="shared" si="3"/>
        <v>0</v>
      </c>
      <c r="D43"/>
      <c r="G43" s="2" t="s">
        <v>33</v>
      </c>
      <c r="H43" s="8"/>
      <c r="I43" s="19">
        <v>132</v>
      </c>
      <c r="J43" s="19">
        <f t="shared" si="2"/>
        <v>0</v>
      </c>
    </row>
    <row r="44" spans="1:10" x14ac:dyDescent="0.2">
      <c r="A44" s="2" t="s">
        <v>33</v>
      </c>
      <c r="B44" s="23">
        <f t="shared" si="3"/>
        <v>0</v>
      </c>
      <c r="D44"/>
      <c r="G44" s="123" t="s">
        <v>34</v>
      </c>
      <c r="H44" s="124"/>
      <c r="I44" s="125"/>
      <c r="J44" s="20"/>
    </row>
    <row r="45" spans="1:10" x14ac:dyDescent="0.2">
      <c r="A45" s="2" t="s">
        <v>34</v>
      </c>
      <c r="B45" s="23">
        <f>SUM(B33:B44)</f>
        <v>1424.539704</v>
      </c>
    </row>
  </sheetData>
  <mergeCells count="8">
    <mergeCell ref="G44:I44"/>
    <mergeCell ref="A29:D29"/>
    <mergeCell ref="A32:B32"/>
    <mergeCell ref="L1:O1"/>
    <mergeCell ref="L14:N14"/>
    <mergeCell ref="A1:C1"/>
    <mergeCell ref="G14:I14"/>
    <mergeCell ref="G29:I29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L19" sqref="L19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9.42578125" bestFit="1" customWidth="1"/>
    <col min="7" max="7" width="10" bestFit="1" customWidth="1"/>
    <col min="13" max="13" width="0" hidden="1" customWidth="1"/>
  </cols>
  <sheetData>
    <row r="1" spans="1:15" x14ac:dyDescent="0.2">
      <c r="A1" s="133" t="s">
        <v>3</v>
      </c>
      <c r="B1" s="134"/>
      <c r="C1" s="135"/>
      <c r="D1" s="17"/>
      <c r="E1" s="18"/>
      <c r="G1" s="27" t="s">
        <v>54</v>
      </c>
      <c r="H1" s="21" t="s">
        <v>36</v>
      </c>
      <c r="I1" s="21" t="s">
        <v>6</v>
      </c>
      <c r="J1" s="21" t="s">
        <v>34</v>
      </c>
      <c r="L1" s="130" t="s">
        <v>50</v>
      </c>
      <c r="M1" s="131"/>
      <c r="N1" s="131"/>
      <c r="O1" s="132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47.424999999999997</v>
      </c>
      <c r="I2" s="19">
        <v>2.7</v>
      </c>
      <c r="J2" s="19">
        <f>H2*I2</f>
        <v>128.04750000000001</v>
      </c>
      <c r="L2" s="2" t="s">
        <v>37</v>
      </c>
      <c r="M2" s="8"/>
      <c r="N2" s="19">
        <v>30</v>
      </c>
      <c r="O2" s="19"/>
    </row>
    <row r="3" spans="1:15" x14ac:dyDescent="0.2">
      <c r="A3" s="3">
        <v>42060</v>
      </c>
      <c r="B3" s="2"/>
      <c r="C3" s="2" t="s">
        <v>55</v>
      </c>
      <c r="D3" s="8"/>
      <c r="E3" s="19">
        <v>510</v>
      </c>
      <c r="G3" s="2" t="s">
        <v>38</v>
      </c>
      <c r="H3" s="2"/>
      <c r="I3" s="19">
        <v>2.7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2.7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2"/>
      <c r="B5" s="2"/>
      <c r="C5" s="2"/>
      <c r="D5" s="8"/>
      <c r="E5" s="19"/>
      <c r="G5" s="2" t="s">
        <v>40</v>
      </c>
      <c r="H5" s="2"/>
      <c r="I5" s="19">
        <v>2.7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2"/>
      <c r="B6" s="2"/>
      <c r="C6" s="2"/>
      <c r="D6" s="8"/>
      <c r="E6" s="19"/>
      <c r="G6" s="2" t="s">
        <v>41</v>
      </c>
      <c r="H6" s="2"/>
      <c r="I6" s="19">
        <v>2.7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2"/>
      <c r="B7" s="2"/>
      <c r="C7" s="2"/>
      <c r="D7" s="8"/>
      <c r="E7" s="19"/>
      <c r="G7" s="2" t="s">
        <v>27</v>
      </c>
      <c r="H7" s="2"/>
      <c r="I7" s="19">
        <v>2.7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2"/>
      <c r="B8" s="2"/>
      <c r="C8" s="2"/>
      <c r="D8" s="8"/>
      <c r="E8" s="19"/>
      <c r="G8" s="2" t="s">
        <v>28</v>
      </c>
      <c r="H8" s="2"/>
      <c r="I8" s="19">
        <v>2.7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2"/>
      <c r="B9" s="2"/>
      <c r="C9" s="2"/>
      <c r="D9" s="8"/>
      <c r="E9" s="19"/>
      <c r="G9" s="2" t="s">
        <v>29</v>
      </c>
      <c r="H9" s="2"/>
      <c r="I9" s="19">
        <v>2.7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2"/>
      <c r="B10" s="2"/>
      <c r="C10" s="2"/>
      <c r="D10" s="8"/>
      <c r="E10" s="19"/>
      <c r="G10" s="2" t="s">
        <v>30</v>
      </c>
      <c r="H10" s="2"/>
      <c r="I10" s="19">
        <v>2.7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2"/>
      <c r="B11" s="2"/>
      <c r="C11" s="2"/>
      <c r="D11" s="8"/>
      <c r="E11" s="19"/>
      <c r="G11" s="2" t="s">
        <v>31</v>
      </c>
      <c r="H11" s="2"/>
      <c r="I11" s="19">
        <v>2.7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2"/>
      <c r="B12" s="2"/>
      <c r="C12" s="2"/>
      <c r="D12" s="8"/>
      <c r="E12" s="19"/>
      <c r="G12" s="2" t="s">
        <v>32</v>
      </c>
      <c r="H12" s="2"/>
      <c r="I12" s="19">
        <v>2.7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2"/>
      <c r="B13" s="2"/>
      <c r="C13" s="2"/>
      <c r="D13" s="8"/>
      <c r="E13" s="19"/>
      <c r="G13" s="2" t="s">
        <v>33</v>
      </c>
      <c r="H13" s="2"/>
      <c r="I13" s="19">
        <v>2.7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23" t="s">
        <v>34</v>
      </c>
      <c r="H14" s="124"/>
      <c r="I14" s="125"/>
      <c r="J14" s="20">
        <f>SUM(J2:J13)</f>
        <v>128.04750000000001</v>
      </c>
      <c r="L14" s="123" t="s">
        <v>34</v>
      </c>
      <c r="M14" s="124"/>
      <c r="N14" s="125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</row>
    <row r="17" spans="1:5" x14ac:dyDescent="0.2">
      <c r="A17" s="2"/>
      <c r="B17" s="2"/>
      <c r="C17" s="2"/>
      <c r="D17" s="8"/>
      <c r="E17" s="19"/>
    </row>
    <row r="18" spans="1:5" x14ac:dyDescent="0.2">
      <c r="A18" s="2"/>
      <c r="B18" s="2"/>
      <c r="C18" s="2"/>
      <c r="D18" s="8"/>
      <c r="E18" s="19"/>
    </row>
    <row r="19" spans="1:5" x14ac:dyDescent="0.2">
      <c r="A19" s="2"/>
      <c r="B19" s="2"/>
      <c r="C19" s="2"/>
      <c r="D19" s="8"/>
      <c r="E19" s="19"/>
    </row>
    <row r="20" spans="1:5" x14ac:dyDescent="0.2">
      <c r="A20" s="2"/>
      <c r="B20" s="2"/>
      <c r="C20" s="2"/>
      <c r="D20" s="8"/>
      <c r="E20" s="19"/>
    </row>
    <row r="21" spans="1:5" x14ac:dyDescent="0.2">
      <c r="A21" s="2"/>
      <c r="B21" s="2"/>
      <c r="C21" s="2"/>
      <c r="D21" s="8"/>
      <c r="E21" s="19"/>
    </row>
    <row r="22" spans="1:5" x14ac:dyDescent="0.2">
      <c r="A22" s="2"/>
      <c r="B22" s="2"/>
      <c r="C22" s="2"/>
      <c r="D22" s="8"/>
      <c r="E22" s="19"/>
    </row>
    <row r="23" spans="1:5" x14ac:dyDescent="0.2">
      <c r="A23" s="2"/>
      <c r="B23" s="2"/>
      <c r="C23" s="2"/>
      <c r="D23" s="8"/>
      <c r="E23" s="19"/>
    </row>
    <row r="24" spans="1:5" x14ac:dyDescent="0.2">
      <c r="A24" s="2"/>
      <c r="B24" s="2"/>
      <c r="C24" s="2"/>
      <c r="D24" s="8"/>
      <c r="E24" s="19"/>
    </row>
    <row r="25" spans="1:5" x14ac:dyDescent="0.2">
      <c r="A25" s="2"/>
      <c r="B25" s="2"/>
      <c r="C25" s="2"/>
      <c r="D25" s="8"/>
      <c r="E25" s="19"/>
    </row>
    <row r="26" spans="1:5" x14ac:dyDescent="0.2">
      <c r="A26" s="2"/>
      <c r="B26" s="2"/>
      <c r="C26" s="2"/>
      <c r="D26" s="8"/>
      <c r="E26" s="19"/>
    </row>
    <row r="27" spans="1:5" x14ac:dyDescent="0.2">
      <c r="A27" s="2"/>
      <c r="B27" s="2"/>
      <c r="C27" s="2"/>
      <c r="D27" s="8"/>
      <c r="E27" s="19"/>
    </row>
    <row r="28" spans="1:5" x14ac:dyDescent="0.2">
      <c r="A28" s="2"/>
      <c r="B28" s="2"/>
      <c r="C28" s="2"/>
      <c r="D28" s="8"/>
      <c r="E28" s="19"/>
    </row>
    <row r="29" spans="1:5" x14ac:dyDescent="0.2">
      <c r="A29" s="126" t="s">
        <v>34</v>
      </c>
      <c r="B29" s="127"/>
      <c r="C29" s="127"/>
      <c r="D29" s="128"/>
      <c r="E29" s="24">
        <f>SUM(E3:E28)</f>
        <v>510</v>
      </c>
    </row>
    <row r="31" spans="1:5" x14ac:dyDescent="0.2">
      <c r="D31"/>
    </row>
    <row r="32" spans="1:5" x14ac:dyDescent="0.2">
      <c r="A32" s="129" t="s">
        <v>46</v>
      </c>
      <c r="B32" s="129"/>
      <c r="D32"/>
    </row>
    <row r="33" spans="1:4" x14ac:dyDescent="0.2">
      <c r="A33" s="2" t="s">
        <v>37</v>
      </c>
      <c r="B33" s="23">
        <f>J2+J17+J32+O2+T2</f>
        <v>128.04750000000001</v>
      </c>
      <c r="D33"/>
    </row>
    <row r="34" spans="1:4" x14ac:dyDescent="0.2">
      <c r="A34" s="2" t="s">
        <v>38</v>
      </c>
      <c r="B34" s="23">
        <f>E3</f>
        <v>510</v>
      </c>
      <c r="D34"/>
    </row>
    <row r="35" spans="1:4" x14ac:dyDescent="0.2">
      <c r="A35" s="2" t="s">
        <v>39</v>
      </c>
      <c r="B35" s="23">
        <f t="shared" ref="B35:B44" si="1">E13+J4+J19+J34</f>
        <v>0</v>
      </c>
      <c r="D35"/>
    </row>
    <row r="36" spans="1:4" x14ac:dyDescent="0.2">
      <c r="A36" s="2" t="s">
        <v>40</v>
      </c>
      <c r="B36" s="23">
        <f t="shared" si="1"/>
        <v>0</v>
      </c>
      <c r="D36"/>
    </row>
    <row r="37" spans="1:4" x14ac:dyDescent="0.2">
      <c r="A37" s="2" t="s">
        <v>41</v>
      </c>
      <c r="B37" s="23">
        <f t="shared" si="1"/>
        <v>0</v>
      </c>
      <c r="D37"/>
    </row>
    <row r="38" spans="1:4" x14ac:dyDescent="0.2">
      <c r="A38" s="2" t="s">
        <v>27</v>
      </c>
      <c r="B38" s="23">
        <f t="shared" si="1"/>
        <v>0</v>
      </c>
      <c r="D38"/>
    </row>
    <row r="39" spans="1:4" x14ac:dyDescent="0.2">
      <c r="A39" s="2" t="s">
        <v>28</v>
      </c>
      <c r="B39" s="23">
        <f t="shared" si="1"/>
        <v>0</v>
      </c>
      <c r="D39"/>
    </row>
    <row r="40" spans="1:4" x14ac:dyDescent="0.2">
      <c r="A40" s="2" t="s">
        <v>29</v>
      </c>
      <c r="B40" s="23">
        <f t="shared" si="1"/>
        <v>0</v>
      </c>
      <c r="D40"/>
    </row>
    <row r="41" spans="1:4" x14ac:dyDescent="0.2">
      <c r="A41" s="2" t="s">
        <v>30</v>
      </c>
      <c r="B41" s="23">
        <f t="shared" si="1"/>
        <v>0</v>
      </c>
      <c r="D41"/>
    </row>
    <row r="42" spans="1:4" x14ac:dyDescent="0.2">
      <c r="A42" s="2" t="s">
        <v>31</v>
      </c>
      <c r="B42" s="23">
        <f t="shared" si="1"/>
        <v>0</v>
      </c>
      <c r="D42"/>
    </row>
    <row r="43" spans="1:4" x14ac:dyDescent="0.2">
      <c r="A43" s="2" t="s">
        <v>32</v>
      </c>
      <c r="B43" s="23">
        <f t="shared" si="1"/>
        <v>0</v>
      </c>
      <c r="D43"/>
    </row>
    <row r="44" spans="1:4" x14ac:dyDescent="0.2">
      <c r="A44" s="2" t="s">
        <v>33</v>
      </c>
      <c r="B44" s="23">
        <f t="shared" si="1"/>
        <v>0</v>
      </c>
      <c r="D44"/>
    </row>
    <row r="45" spans="1:4" x14ac:dyDescent="0.2">
      <c r="A45" s="2" t="s">
        <v>34</v>
      </c>
      <c r="B45" s="23">
        <f>SUM(B33:B44)</f>
        <v>638.04750000000001</v>
      </c>
    </row>
  </sheetData>
  <mergeCells count="6">
    <mergeCell ref="A32:B32"/>
    <mergeCell ref="A1:C1"/>
    <mergeCell ref="L1:O1"/>
    <mergeCell ref="G14:I14"/>
    <mergeCell ref="L14:N14"/>
    <mergeCell ref="A29:D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3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103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18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93</v>
      </c>
      <c r="C28" s="110"/>
      <c r="D28" s="111"/>
      <c r="E28" s="49">
        <v>60</v>
      </c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387.18</v>
      </c>
      <c r="F31" s="65">
        <v>1</v>
      </c>
      <c r="G31" s="51">
        <f t="shared" si="0"/>
        <v>387.18</v>
      </c>
    </row>
    <row r="32" spans="1:9" x14ac:dyDescent="0.2">
      <c r="A32" s="2"/>
      <c r="B32" s="109" t="s">
        <v>86</v>
      </c>
      <c r="C32" s="110"/>
      <c r="D32" s="111"/>
      <c r="E32" s="49">
        <v>247.54</v>
      </c>
      <c r="F32" s="65">
        <v>1</v>
      </c>
      <c r="G32" s="51">
        <f t="shared" si="0"/>
        <v>247.54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634.72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634.72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634.72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  <c r="H48" s="37"/>
    </row>
    <row r="49" spans="1:9" x14ac:dyDescent="0.2">
      <c r="A49" s="83">
        <v>9611.2000000000007</v>
      </c>
      <c r="B49" s="84"/>
      <c r="F49" s="86">
        <f>C46+A49-G44</f>
        <v>8976.4800000000014</v>
      </c>
      <c r="G49" s="86"/>
      <c r="I49" s="72"/>
    </row>
    <row r="51" spans="1:9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9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7" spans="1:9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36:H36"/>
    <mergeCell ref="B21:D21"/>
    <mergeCell ref="B22:D22"/>
    <mergeCell ref="B23:D23"/>
    <mergeCell ref="A51:H51"/>
    <mergeCell ref="A34:F34"/>
    <mergeCell ref="A9:H9"/>
    <mergeCell ref="C10:H10"/>
    <mergeCell ref="A11:H11"/>
    <mergeCell ref="B12:H12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A49:B49"/>
    <mergeCell ref="F48:G48"/>
    <mergeCell ref="F49:G49"/>
    <mergeCell ref="B37:F37"/>
    <mergeCell ref="A42:F42"/>
    <mergeCell ref="A44:F44"/>
    <mergeCell ref="A46:B46"/>
    <mergeCell ref="A48:B48"/>
    <mergeCell ref="B38:F38"/>
    <mergeCell ref="B39:F39"/>
    <mergeCell ref="B40:F40"/>
    <mergeCell ref="B43:F43"/>
    <mergeCell ref="B41:F4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C3" sqref="C3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33" t="s">
        <v>3</v>
      </c>
      <c r="B1" s="134"/>
      <c r="C1" s="135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30" t="s">
        <v>50</v>
      </c>
      <c r="M1" s="131"/>
      <c r="N1" s="131"/>
      <c r="O1" s="132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/>
      <c r="I2" s="19">
        <v>2.532</v>
      </c>
      <c r="J2" s="19">
        <f>H2*I2</f>
        <v>0</v>
      </c>
      <c r="L2" s="2" t="s">
        <v>37</v>
      </c>
      <c r="M2" s="8"/>
      <c r="N2" s="19">
        <v>30</v>
      </c>
      <c r="O2" s="19"/>
    </row>
    <row r="3" spans="1:15" x14ac:dyDescent="0.2">
      <c r="A3" s="3">
        <v>42047</v>
      </c>
      <c r="B3" s="2"/>
      <c r="C3" s="2" t="s">
        <v>52</v>
      </c>
      <c r="D3" s="8"/>
      <c r="E3" s="19">
        <v>1000</v>
      </c>
      <c r="G3" s="2" t="s">
        <v>38</v>
      </c>
      <c r="H3" s="2"/>
      <c r="I3" s="19">
        <v>2.532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/>
      <c r="B5" s="2"/>
      <c r="C5" s="2"/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/>
      <c r="D6" s="8"/>
      <c r="E6" s="19"/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/>
      <c r="B7" s="2"/>
      <c r="C7" s="2"/>
      <c r="D7" s="8"/>
      <c r="E7" s="19"/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/>
      <c r="B8" s="2"/>
      <c r="C8" s="2"/>
      <c r="D8" s="8"/>
      <c r="E8" s="19"/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23" t="s">
        <v>34</v>
      </c>
      <c r="H14" s="124"/>
      <c r="I14" s="125"/>
      <c r="J14" s="20"/>
      <c r="L14" s="123" t="s">
        <v>34</v>
      </c>
      <c r="M14" s="124"/>
      <c r="N14" s="125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2"/>
      <c r="B21" s="2"/>
      <c r="C21" s="2"/>
      <c r="D21" s="8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8"/>
      <c r="E22" s="19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"/>
      <c r="B23" s="2"/>
      <c r="C23" s="2"/>
      <c r="D23" s="8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26" t="s">
        <v>34</v>
      </c>
      <c r="B29" s="127"/>
      <c r="C29" s="127"/>
      <c r="D29" s="128"/>
      <c r="E29" s="24">
        <f>SUM(E3:E28)</f>
        <v>1000</v>
      </c>
      <c r="G29" s="123" t="s">
        <v>34</v>
      </c>
      <c r="H29" s="124"/>
      <c r="I29" s="125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29" t="s">
        <v>46</v>
      </c>
      <c r="B32" s="129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 t="shared" ref="B33:B44" si="2">E29+J2+J17+J32+O2+T2</f>
        <v>1000</v>
      </c>
      <c r="D33"/>
      <c r="G33" s="2" t="s">
        <v>38</v>
      </c>
      <c r="H33" s="8"/>
      <c r="I33" s="19">
        <v>132</v>
      </c>
      <c r="J33" s="19">
        <f t="shared" ref="J33:J43" si="3">H33*I33</f>
        <v>0</v>
      </c>
    </row>
    <row r="34" spans="1:10" x14ac:dyDescent="0.2">
      <c r="A34" s="2" t="s">
        <v>38</v>
      </c>
      <c r="B34" s="23">
        <f t="shared" si="2"/>
        <v>0</v>
      </c>
      <c r="D34"/>
      <c r="G34" s="2" t="s">
        <v>39</v>
      </c>
      <c r="H34" s="8"/>
      <c r="I34" s="19">
        <v>132</v>
      </c>
      <c r="J34" s="19">
        <f t="shared" si="3"/>
        <v>0</v>
      </c>
    </row>
    <row r="35" spans="1:10" x14ac:dyDescent="0.2">
      <c r="A35" s="2" t="s">
        <v>39</v>
      </c>
      <c r="B35" s="23">
        <f t="shared" si="2"/>
        <v>0</v>
      </c>
      <c r="D35"/>
      <c r="G35" s="2" t="s">
        <v>40</v>
      </c>
      <c r="H35" s="8"/>
      <c r="I35" s="19">
        <v>132</v>
      </c>
      <c r="J35" s="19">
        <f t="shared" si="3"/>
        <v>0</v>
      </c>
    </row>
    <row r="36" spans="1:10" x14ac:dyDescent="0.2">
      <c r="A36" s="2" t="s">
        <v>40</v>
      </c>
      <c r="B36" s="23">
        <f t="shared" si="2"/>
        <v>0</v>
      </c>
      <c r="D36"/>
      <c r="G36" s="2" t="s">
        <v>41</v>
      </c>
      <c r="H36" s="8"/>
      <c r="I36" s="19">
        <v>132</v>
      </c>
      <c r="J36" s="19">
        <f t="shared" si="3"/>
        <v>0</v>
      </c>
    </row>
    <row r="37" spans="1:10" x14ac:dyDescent="0.2">
      <c r="A37" s="2" t="s">
        <v>41</v>
      </c>
      <c r="B37" s="23">
        <f t="shared" si="2"/>
        <v>0</v>
      </c>
      <c r="D37"/>
      <c r="G37" s="2" t="s">
        <v>27</v>
      </c>
      <c r="H37" s="8"/>
      <c r="I37" s="19">
        <v>132</v>
      </c>
      <c r="J37" s="19">
        <f t="shared" si="3"/>
        <v>0</v>
      </c>
    </row>
    <row r="38" spans="1:10" x14ac:dyDescent="0.2">
      <c r="A38" s="2" t="s">
        <v>27</v>
      </c>
      <c r="B38" s="23">
        <f t="shared" si="2"/>
        <v>0</v>
      </c>
      <c r="D38"/>
      <c r="G38" s="2" t="s">
        <v>28</v>
      </c>
      <c r="H38" s="8"/>
      <c r="I38" s="19">
        <v>132</v>
      </c>
      <c r="J38" s="19">
        <f t="shared" si="3"/>
        <v>0</v>
      </c>
    </row>
    <row r="39" spans="1:10" x14ac:dyDescent="0.2">
      <c r="A39" s="2" t="s">
        <v>28</v>
      </c>
      <c r="B39" s="23">
        <f t="shared" si="2"/>
        <v>0</v>
      </c>
      <c r="D39"/>
      <c r="G39" s="2" t="s">
        <v>29</v>
      </c>
      <c r="H39" s="8"/>
      <c r="I39" s="19">
        <v>132</v>
      </c>
      <c r="J39" s="19">
        <f t="shared" si="3"/>
        <v>0</v>
      </c>
    </row>
    <row r="40" spans="1:10" x14ac:dyDescent="0.2">
      <c r="A40" s="2" t="s">
        <v>29</v>
      </c>
      <c r="B40" s="23">
        <f t="shared" si="2"/>
        <v>0</v>
      </c>
      <c r="D40"/>
      <c r="G40" s="2" t="s">
        <v>30</v>
      </c>
      <c r="H40" s="8"/>
      <c r="I40" s="19">
        <v>132</v>
      </c>
      <c r="J40" s="19">
        <f t="shared" si="3"/>
        <v>0</v>
      </c>
    </row>
    <row r="41" spans="1:10" x14ac:dyDescent="0.2">
      <c r="A41" s="2" t="s">
        <v>30</v>
      </c>
      <c r="B41" s="23">
        <f t="shared" si="2"/>
        <v>0</v>
      </c>
      <c r="D41"/>
      <c r="G41" s="2" t="s">
        <v>31</v>
      </c>
      <c r="H41" s="8"/>
      <c r="I41" s="19">
        <v>132</v>
      </c>
      <c r="J41" s="19">
        <f t="shared" si="3"/>
        <v>0</v>
      </c>
    </row>
    <row r="42" spans="1:10" x14ac:dyDescent="0.2">
      <c r="A42" s="2" t="s">
        <v>31</v>
      </c>
      <c r="B42" s="23">
        <f t="shared" si="2"/>
        <v>0</v>
      </c>
      <c r="D42"/>
      <c r="G42" s="2" t="s">
        <v>32</v>
      </c>
      <c r="H42" s="8"/>
      <c r="I42" s="19">
        <v>132</v>
      </c>
      <c r="J42" s="19">
        <f t="shared" si="3"/>
        <v>0</v>
      </c>
    </row>
    <row r="43" spans="1:10" x14ac:dyDescent="0.2">
      <c r="A43" s="2" t="s">
        <v>32</v>
      </c>
      <c r="B43" s="23">
        <f t="shared" si="2"/>
        <v>0</v>
      </c>
      <c r="D43"/>
      <c r="G43" s="2" t="s">
        <v>33</v>
      </c>
      <c r="H43" s="8"/>
      <c r="I43" s="19">
        <v>132</v>
      </c>
      <c r="J43" s="19">
        <f t="shared" si="3"/>
        <v>0</v>
      </c>
    </row>
    <row r="44" spans="1:10" x14ac:dyDescent="0.2">
      <c r="A44" s="2" t="s">
        <v>33</v>
      </c>
      <c r="B44" s="23">
        <f t="shared" si="2"/>
        <v>0</v>
      </c>
      <c r="D44"/>
      <c r="G44" s="123" t="s">
        <v>34</v>
      </c>
      <c r="H44" s="124"/>
      <c r="I44" s="125"/>
      <c r="J44" s="20"/>
    </row>
    <row r="45" spans="1:10" x14ac:dyDescent="0.2">
      <c r="A45" s="2" t="s">
        <v>34</v>
      </c>
      <c r="B45" s="23">
        <f>SUM(B33:B44)</f>
        <v>1000</v>
      </c>
    </row>
  </sheetData>
  <mergeCells count="8">
    <mergeCell ref="A32:B32"/>
    <mergeCell ref="G44:I44"/>
    <mergeCell ref="A1:C1"/>
    <mergeCell ref="L1:O1"/>
    <mergeCell ref="G14:I14"/>
    <mergeCell ref="L14:N14"/>
    <mergeCell ref="A29:D29"/>
    <mergeCell ref="G29:I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16" sqref="K16"/>
    </sheetView>
  </sheetViews>
  <sheetFormatPr defaultRowHeight="12.75" x14ac:dyDescent="0.2"/>
  <cols>
    <col min="1" max="1" width="9.7109375" bestFit="1" customWidth="1"/>
    <col min="2" max="2" width="10.140625" bestFit="1" customWidth="1"/>
    <col min="3" max="3" width="9.140625" style="1"/>
    <col min="4" max="4" width="26" bestFit="1" customWidth="1"/>
  </cols>
  <sheetData>
    <row r="1" spans="1:11" s="1" customFormat="1" x14ac:dyDescent="0.2">
      <c r="A1" s="14" t="s">
        <v>4</v>
      </c>
      <c r="B1" s="14" t="s">
        <v>9</v>
      </c>
      <c r="C1" s="14" t="s">
        <v>1</v>
      </c>
      <c r="D1" s="14" t="s">
        <v>11</v>
      </c>
      <c r="E1" s="15"/>
    </row>
    <row r="2" spans="1:11" x14ac:dyDescent="0.2">
      <c r="A2" s="5" t="s">
        <v>13</v>
      </c>
      <c r="B2" s="6"/>
      <c r="C2" s="12"/>
      <c r="D2" s="5"/>
      <c r="E2" s="5"/>
    </row>
    <row r="3" spans="1:11" x14ac:dyDescent="0.2">
      <c r="A3" s="2" t="s">
        <v>10</v>
      </c>
      <c r="B3" s="3">
        <v>41872</v>
      </c>
      <c r="C3" s="7">
        <v>18082</v>
      </c>
      <c r="D3" s="2" t="s">
        <v>7</v>
      </c>
      <c r="E3" s="13"/>
    </row>
    <row r="4" spans="1:11" x14ac:dyDescent="0.2">
      <c r="A4" s="2" t="s">
        <v>12</v>
      </c>
      <c r="B4" s="3">
        <v>41880</v>
      </c>
      <c r="C4" s="7">
        <v>22378</v>
      </c>
      <c r="D4" s="2" t="s">
        <v>7</v>
      </c>
      <c r="E4" s="13"/>
    </row>
    <row r="5" spans="1:11" x14ac:dyDescent="0.2">
      <c r="A5" s="2" t="s">
        <v>14</v>
      </c>
      <c r="B5" s="3">
        <v>41856</v>
      </c>
      <c r="C5" s="7">
        <v>21023</v>
      </c>
      <c r="D5" s="2" t="s">
        <v>7</v>
      </c>
      <c r="E5" s="13"/>
    </row>
    <row r="6" spans="1:11" x14ac:dyDescent="0.2">
      <c r="A6" s="5" t="s">
        <v>15</v>
      </c>
      <c r="B6" s="16"/>
      <c r="C6" s="16"/>
      <c r="D6" s="16"/>
      <c r="E6" s="5"/>
    </row>
    <row r="7" spans="1:11" x14ac:dyDescent="0.2">
      <c r="A7" s="2" t="s">
        <v>16</v>
      </c>
      <c r="B7" s="3">
        <v>41830</v>
      </c>
      <c r="C7" s="7">
        <v>19784</v>
      </c>
      <c r="D7" s="2" t="s">
        <v>7</v>
      </c>
      <c r="E7" s="13"/>
    </row>
    <row r="8" spans="1:11" x14ac:dyDescent="0.2">
      <c r="A8" s="5" t="s">
        <v>17</v>
      </c>
      <c r="B8" s="9"/>
      <c r="C8" s="10"/>
      <c r="D8" s="11"/>
      <c r="E8" s="5"/>
    </row>
    <row r="9" spans="1:11" x14ac:dyDescent="0.2">
      <c r="A9" s="2" t="s">
        <v>18</v>
      </c>
      <c r="B9" s="3">
        <v>41843</v>
      </c>
      <c r="C9" s="8">
        <v>25000</v>
      </c>
      <c r="D9" s="2" t="s">
        <v>8</v>
      </c>
      <c r="E9" s="13"/>
    </row>
    <row r="10" spans="1:11" x14ac:dyDescent="0.2">
      <c r="A10" s="2" t="s">
        <v>19</v>
      </c>
      <c r="B10" s="3">
        <v>41800</v>
      </c>
      <c r="C10" s="7">
        <v>20767</v>
      </c>
      <c r="D10" s="2" t="s">
        <v>8</v>
      </c>
      <c r="E10" s="13"/>
    </row>
    <row r="11" spans="1:11" x14ac:dyDescent="0.2">
      <c r="A11" s="5" t="s">
        <v>20</v>
      </c>
      <c r="B11" s="9"/>
      <c r="C11" s="10"/>
      <c r="D11" s="11"/>
      <c r="E11" s="5"/>
    </row>
    <row r="12" spans="1:11" x14ac:dyDescent="0.2">
      <c r="A12" s="2" t="s">
        <v>21</v>
      </c>
      <c r="B12" s="3">
        <v>41836</v>
      </c>
      <c r="C12" s="7">
        <v>30720</v>
      </c>
      <c r="D12" s="2" t="s">
        <v>8</v>
      </c>
      <c r="E12" s="13"/>
    </row>
    <row r="13" spans="1:11" x14ac:dyDescent="0.2">
      <c r="A13" s="5" t="s">
        <v>22</v>
      </c>
      <c r="B13" s="9"/>
      <c r="C13" s="10"/>
      <c r="D13" s="11"/>
      <c r="E13" s="5"/>
    </row>
    <row r="14" spans="1:11" x14ac:dyDescent="0.2">
      <c r="A14" s="2" t="s">
        <v>23</v>
      </c>
      <c r="B14" s="3">
        <v>41884</v>
      </c>
      <c r="C14" s="7">
        <v>95111</v>
      </c>
      <c r="D14" s="2" t="s">
        <v>8</v>
      </c>
      <c r="E14" s="13"/>
    </row>
    <row r="15" spans="1:11" x14ac:dyDescent="0.2">
      <c r="A15" s="5" t="s">
        <v>5</v>
      </c>
      <c r="B15" s="5"/>
      <c r="C15" s="12"/>
      <c r="D15" s="5"/>
      <c r="E15" s="5"/>
    </row>
    <row r="16" spans="1:11" x14ac:dyDescent="0.2">
      <c r="K16" t="s">
        <v>25</v>
      </c>
    </row>
    <row r="19" spans="5:5" x14ac:dyDescent="0.2">
      <c r="E19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2"/>
  <sheetViews>
    <sheetView view="pageBreakPreview" topLeftCell="A18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11.28515625" bestFit="1" customWidth="1"/>
    <col min="10" max="10" width="9.8554687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118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12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>E16*F16</f>
        <v>0</v>
      </c>
      <c r="H16" s="38"/>
    </row>
    <row r="17" spans="1:10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10" x14ac:dyDescent="0.2">
      <c r="A18" s="113"/>
      <c r="B18" s="109" t="s">
        <v>97</v>
      </c>
      <c r="C18" s="110"/>
      <c r="D18" s="111"/>
      <c r="E18" s="49"/>
      <c r="F18" s="65"/>
      <c r="G18" s="51">
        <f t="shared" si="0"/>
        <v>0</v>
      </c>
      <c r="H18" s="38"/>
    </row>
    <row r="19" spans="1:10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10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10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10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10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10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10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10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10" x14ac:dyDescent="0.2">
      <c r="A27" s="2"/>
      <c r="B27" s="109" t="s">
        <v>81</v>
      </c>
      <c r="C27" s="110"/>
      <c r="D27" s="111"/>
      <c r="E27" s="49">
        <v>976.6</v>
      </c>
      <c r="F27" s="65"/>
      <c r="G27" s="51">
        <f t="shared" si="0"/>
        <v>0</v>
      </c>
      <c r="J27" s="72"/>
    </row>
    <row r="28" spans="1:10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10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10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10" x14ac:dyDescent="0.2">
      <c r="A31" s="2"/>
      <c r="B31" s="109" t="s">
        <v>85</v>
      </c>
      <c r="C31" s="110"/>
      <c r="D31" s="111"/>
      <c r="E31" s="49">
        <v>425.9</v>
      </c>
      <c r="F31" s="81">
        <v>1</v>
      </c>
      <c r="G31" s="51">
        <f t="shared" si="0"/>
        <v>212.95</v>
      </c>
    </row>
    <row r="32" spans="1:10" x14ac:dyDescent="0.2">
      <c r="A32" s="2"/>
      <c r="B32" s="109" t="s">
        <v>86</v>
      </c>
      <c r="C32" s="110"/>
      <c r="D32" s="111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349.1</v>
      </c>
      <c r="I34" s="72"/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349.1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4335.8599999999997</v>
      </c>
      <c r="B49" s="84"/>
      <c r="F49" s="86">
        <f>C46+A49-G44</f>
        <v>3986.7599999999998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</sheetData>
  <mergeCells count="44">
    <mergeCell ref="A7:G7"/>
    <mergeCell ref="B20:D20"/>
    <mergeCell ref="A52:H52"/>
    <mergeCell ref="A51:H51"/>
    <mergeCell ref="B31:D31"/>
    <mergeCell ref="B32:D32"/>
    <mergeCell ref="A34:F34"/>
    <mergeCell ref="A36:H36"/>
    <mergeCell ref="B25:D25"/>
    <mergeCell ref="B26:D26"/>
    <mergeCell ref="B27:D27"/>
    <mergeCell ref="B33:D33"/>
    <mergeCell ref="B28:D28"/>
    <mergeCell ref="B29:D29"/>
    <mergeCell ref="B30:D30"/>
    <mergeCell ref="A9:H9"/>
    <mergeCell ref="C10:H10"/>
    <mergeCell ref="A11:H11"/>
    <mergeCell ref="B12:H12"/>
    <mergeCell ref="B24:D24"/>
    <mergeCell ref="B21:D21"/>
    <mergeCell ref="B22:D22"/>
    <mergeCell ref="B23:D23"/>
    <mergeCell ref="B13:D13"/>
    <mergeCell ref="A13:A20"/>
    <mergeCell ref="B14:D14"/>
    <mergeCell ref="B15:D15"/>
    <mergeCell ref="B16:D16"/>
    <mergeCell ref="B17:D17"/>
    <mergeCell ref="B18:D18"/>
    <mergeCell ref="B19:D19"/>
    <mergeCell ref="A49:B49"/>
    <mergeCell ref="F48:G48"/>
    <mergeCell ref="F49:G49"/>
    <mergeCell ref="B37:F37"/>
    <mergeCell ref="A42:F42"/>
    <mergeCell ref="A44:F44"/>
    <mergeCell ref="A46:B46"/>
    <mergeCell ref="B38:F38"/>
    <mergeCell ref="B39:F39"/>
    <mergeCell ref="B40:F40"/>
    <mergeCell ref="B43:F43"/>
    <mergeCell ref="A48:B48"/>
    <mergeCell ref="B41:F4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topLeftCell="A16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10" width="9.8554687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117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12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9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>
        <v>976.6</v>
      </c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425.9</v>
      </c>
      <c r="F31" s="81">
        <v>1</v>
      </c>
      <c r="G31" s="51">
        <f t="shared" si="0"/>
        <v>212.95</v>
      </c>
    </row>
    <row r="32" spans="1:9" x14ac:dyDescent="0.2">
      <c r="A32" s="2"/>
      <c r="B32" s="109" t="s">
        <v>86</v>
      </c>
      <c r="C32" s="110"/>
      <c r="D32" s="111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349.1</v>
      </c>
      <c r="I34" s="72"/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349.1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4335.72</v>
      </c>
      <c r="B49" s="84"/>
      <c r="F49" s="86">
        <f>C46+A49-G44</f>
        <v>3986.6200000000003</v>
      </c>
      <c r="G49" s="86"/>
    </row>
    <row r="50" spans="1:8" x14ac:dyDescent="0.2">
      <c r="A50" s="79" t="s">
        <v>98</v>
      </c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</sheetData>
  <mergeCells count="44">
    <mergeCell ref="A7:G7"/>
    <mergeCell ref="A51:H51"/>
    <mergeCell ref="A52:H52"/>
    <mergeCell ref="B24:D24"/>
    <mergeCell ref="B25:D25"/>
    <mergeCell ref="B26:D26"/>
    <mergeCell ref="B27:D27"/>
    <mergeCell ref="B33:D33"/>
    <mergeCell ref="B28:D28"/>
    <mergeCell ref="B29:D29"/>
    <mergeCell ref="B30:D30"/>
    <mergeCell ref="B31:D31"/>
    <mergeCell ref="B32:D32"/>
    <mergeCell ref="B37:F37"/>
    <mergeCell ref="A42:F42"/>
    <mergeCell ref="A9:H9"/>
    <mergeCell ref="B21:D21"/>
    <mergeCell ref="B22:D22"/>
    <mergeCell ref="B23:D23"/>
    <mergeCell ref="C10:H10"/>
    <mergeCell ref="A11:H11"/>
    <mergeCell ref="B12:H1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36:H36"/>
    <mergeCell ref="B38:F38"/>
    <mergeCell ref="B39:F39"/>
    <mergeCell ref="B40:F40"/>
    <mergeCell ref="A34:F34"/>
    <mergeCell ref="B41:F41"/>
    <mergeCell ref="A48:B48"/>
    <mergeCell ref="A49:B49"/>
    <mergeCell ref="F48:G48"/>
    <mergeCell ref="F49:G49"/>
    <mergeCell ref="B43:F43"/>
    <mergeCell ref="A44:F44"/>
    <mergeCell ref="A46:B46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topLeftCell="A13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116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22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425.9</v>
      </c>
      <c r="F31" s="81">
        <v>1</v>
      </c>
      <c r="G31" s="51">
        <f t="shared" si="0"/>
        <v>425.9</v>
      </c>
    </row>
    <row r="32" spans="1:9" x14ac:dyDescent="0.2">
      <c r="A32" s="2"/>
      <c r="B32" s="109" t="s">
        <v>86</v>
      </c>
      <c r="C32" s="110"/>
      <c r="D32" s="111"/>
      <c r="E32" s="49">
        <v>272.3</v>
      </c>
      <c r="F32" s="81">
        <v>1</v>
      </c>
      <c r="G32" s="51">
        <f t="shared" si="0"/>
        <v>272.3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698.2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698.2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698.2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16141.66</v>
      </c>
      <c r="B49" s="84"/>
      <c r="F49" s="86">
        <f>C46+A49-G44</f>
        <v>15443.46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</sheetData>
  <mergeCells count="44">
    <mergeCell ref="A7:G7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  <mergeCell ref="B28:D28"/>
    <mergeCell ref="A9:H9"/>
    <mergeCell ref="C10:H10"/>
    <mergeCell ref="A11:H11"/>
    <mergeCell ref="B12:H12"/>
    <mergeCell ref="B24:D24"/>
    <mergeCell ref="B21:D21"/>
    <mergeCell ref="B22:D22"/>
    <mergeCell ref="B23:D23"/>
    <mergeCell ref="B29:D29"/>
    <mergeCell ref="B30:D30"/>
    <mergeCell ref="B31:D31"/>
    <mergeCell ref="B32:D32"/>
    <mergeCell ref="B37:F37"/>
    <mergeCell ref="A42:F42"/>
    <mergeCell ref="A44:F44"/>
    <mergeCell ref="A46:B46"/>
    <mergeCell ref="A34:F34"/>
    <mergeCell ref="A36:H36"/>
    <mergeCell ref="B38:F38"/>
    <mergeCell ref="B39:F39"/>
    <mergeCell ref="B40:F40"/>
    <mergeCell ref="B41:F41"/>
    <mergeCell ref="A48:B48"/>
    <mergeCell ref="A49:B49"/>
    <mergeCell ref="F48:G48"/>
    <mergeCell ref="F49:G49"/>
    <mergeCell ref="B43:F4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topLeftCell="A16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9.8554687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115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14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5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93</v>
      </c>
      <c r="C28" s="110"/>
      <c r="D28" s="111"/>
      <c r="E28" s="49">
        <v>60</v>
      </c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425.9</v>
      </c>
      <c r="F31" s="81">
        <v>1</v>
      </c>
      <c r="G31" s="51">
        <f t="shared" si="0"/>
        <v>212.95</v>
      </c>
    </row>
    <row r="32" spans="1:9" x14ac:dyDescent="0.2">
      <c r="A32" s="2"/>
      <c r="B32" s="109" t="s">
        <v>86</v>
      </c>
      <c r="C32" s="110"/>
      <c r="D32" s="111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349.1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349.1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1762.87</v>
      </c>
      <c r="B49" s="84"/>
      <c r="F49" s="86">
        <f>C46+A49-G44</f>
        <v>1413.77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</sheetData>
  <mergeCells count="44">
    <mergeCell ref="A7:G7"/>
    <mergeCell ref="A52:H52"/>
    <mergeCell ref="A51:H51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  <mergeCell ref="B21:D21"/>
    <mergeCell ref="B22:D22"/>
    <mergeCell ref="B23:D23"/>
    <mergeCell ref="A9:H9"/>
    <mergeCell ref="C10:H10"/>
    <mergeCell ref="A11:H11"/>
    <mergeCell ref="B12:H12"/>
    <mergeCell ref="B24:D24"/>
    <mergeCell ref="B28:D28"/>
    <mergeCell ref="B29:D29"/>
    <mergeCell ref="B30:D30"/>
    <mergeCell ref="B31:D31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A44:F44"/>
    <mergeCell ref="A46:B46"/>
    <mergeCell ref="A48:B48"/>
    <mergeCell ref="A49:B49"/>
    <mergeCell ref="F48:G48"/>
    <mergeCell ref="F49:G49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1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9.8554687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114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14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E15*F15/2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>E16*F16</f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5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93</v>
      </c>
      <c r="C28" s="110"/>
      <c r="D28" s="111"/>
      <c r="E28" s="49">
        <v>60</v>
      </c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425.9</v>
      </c>
      <c r="F31" s="81">
        <v>1</v>
      </c>
      <c r="G31" s="51">
        <f t="shared" si="0"/>
        <v>212.95</v>
      </c>
    </row>
    <row r="32" spans="1:9" x14ac:dyDescent="0.2">
      <c r="A32" s="2"/>
      <c r="B32" s="109" t="s">
        <v>86</v>
      </c>
      <c r="C32" s="110"/>
      <c r="D32" s="111"/>
      <c r="E32" s="49">
        <v>272.3</v>
      </c>
      <c r="F32" s="81">
        <v>1</v>
      </c>
      <c r="G32" s="51">
        <f t="shared" si="0"/>
        <v>136.15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349.1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349.1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52">
        <f>G34+G42</f>
        <v>349.1</v>
      </c>
    </row>
    <row r="45" spans="1:9" x14ac:dyDescent="0.2">
      <c r="H45" s="39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1762.86</v>
      </c>
      <c r="B49" s="84"/>
      <c r="F49" s="86">
        <f>C46+A49-G44</f>
        <v>1413.7599999999998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6" spans="1:8" x14ac:dyDescent="0.2">
      <c r="A56" s="2"/>
      <c r="B56" s="23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  <mergeCell ref="B28:D28"/>
    <mergeCell ref="B29:D29"/>
    <mergeCell ref="B30:D30"/>
    <mergeCell ref="B31:D31"/>
    <mergeCell ref="A9:H9"/>
    <mergeCell ref="C10:H10"/>
    <mergeCell ref="A11:H11"/>
    <mergeCell ref="B12:H12"/>
    <mergeCell ref="B24:D24"/>
    <mergeCell ref="B21:D21"/>
    <mergeCell ref="B22:D22"/>
    <mergeCell ref="B23:D23"/>
    <mergeCell ref="B32:D32"/>
    <mergeCell ref="A34:F34"/>
    <mergeCell ref="A36:H36"/>
    <mergeCell ref="B37:F37"/>
    <mergeCell ref="A48:B48"/>
    <mergeCell ref="A49:B49"/>
    <mergeCell ref="F48:G48"/>
    <mergeCell ref="F49:G49"/>
    <mergeCell ref="B38:F38"/>
    <mergeCell ref="B39:F39"/>
    <mergeCell ref="B40:F40"/>
    <mergeCell ref="B43:F43"/>
    <mergeCell ref="A42:F42"/>
    <mergeCell ref="A44:F44"/>
    <mergeCell ref="A46:B46"/>
    <mergeCell ref="B41:F4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15:G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6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2851562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113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21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445.25</v>
      </c>
      <c r="F31" s="65">
        <v>1</v>
      </c>
      <c r="G31" s="51">
        <f t="shared" si="0"/>
        <v>445.25</v>
      </c>
    </row>
    <row r="32" spans="1:9" x14ac:dyDescent="0.2">
      <c r="A32" s="2"/>
      <c r="B32" s="109" t="s">
        <v>86</v>
      </c>
      <c r="C32" s="110"/>
      <c r="D32" s="111"/>
      <c r="E32" s="49">
        <v>284.68</v>
      </c>
      <c r="F32" s="65">
        <v>1</v>
      </c>
      <c r="G32" s="51">
        <f t="shared" si="0"/>
        <v>284.68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729.93000000000006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729.93000000000006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729.93000000000006</v>
      </c>
      <c r="H44" s="58"/>
    </row>
    <row r="46" spans="1:9" x14ac:dyDescent="0.2">
      <c r="A46" s="91" t="s">
        <v>49</v>
      </c>
      <c r="B46" s="91"/>
      <c r="C46" s="64"/>
    </row>
    <row r="48" spans="1:9" x14ac:dyDescent="0.2">
      <c r="A48" s="108" t="s">
        <v>91</v>
      </c>
      <c r="B48" s="108"/>
      <c r="F48" s="85" t="s">
        <v>92</v>
      </c>
      <c r="G48" s="85"/>
    </row>
    <row r="49" spans="1:8" x14ac:dyDescent="0.2">
      <c r="A49" s="83">
        <v>10870.36</v>
      </c>
      <c r="B49" s="84"/>
      <c r="F49" s="86">
        <f>C46+A49-G44</f>
        <v>10140.43</v>
      </c>
      <c r="G49" s="86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3:D33"/>
    <mergeCell ref="B21:D21"/>
    <mergeCell ref="B22:D22"/>
    <mergeCell ref="B23:D23"/>
    <mergeCell ref="A9:H9"/>
    <mergeCell ref="C10:H10"/>
    <mergeCell ref="A11:H11"/>
    <mergeCell ref="B12:H12"/>
    <mergeCell ref="B24:D24"/>
    <mergeCell ref="B28:D28"/>
    <mergeCell ref="B29:D29"/>
    <mergeCell ref="B30:D30"/>
    <mergeCell ref="B31:D31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A44:F44"/>
    <mergeCell ref="A46:B46"/>
    <mergeCell ref="A48:B48"/>
    <mergeCell ref="A49:B49"/>
    <mergeCell ref="F48:G48"/>
    <mergeCell ref="F49:G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3" zoomScale="93" zoomScaleNormal="100" zoomScaleSheetLayoutView="93" workbookViewId="0">
      <selection activeCell="A50" sqref="A50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9.85546875" bestFit="1" customWidth="1"/>
  </cols>
  <sheetData>
    <row r="7" spans="1:8" x14ac:dyDescent="0.2">
      <c r="A7" s="101" t="s">
        <v>94</v>
      </c>
      <c r="B7" s="101"/>
      <c r="C7" s="101"/>
      <c r="D7" s="101"/>
      <c r="E7" s="101"/>
      <c r="F7" s="101"/>
      <c r="G7" s="101"/>
    </row>
    <row r="9" spans="1:8" x14ac:dyDescent="0.2">
      <c r="A9" s="90" t="s">
        <v>112</v>
      </c>
      <c r="B9" s="90"/>
      <c r="C9" s="90"/>
      <c r="D9" s="90"/>
      <c r="E9" s="90"/>
      <c r="F9" s="90"/>
      <c r="G9" s="90"/>
      <c r="H9" s="90"/>
    </row>
    <row r="10" spans="1:8" x14ac:dyDescent="0.2">
      <c r="A10" s="42" t="s">
        <v>4</v>
      </c>
      <c r="B10" s="42" t="s">
        <v>17</v>
      </c>
      <c r="C10" s="97"/>
      <c r="D10" s="97"/>
      <c r="E10" s="97"/>
      <c r="F10" s="97"/>
      <c r="G10" s="97"/>
      <c r="H10" s="97"/>
    </row>
    <row r="11" spans="1:8" x14ac:dyDescent="0.2">
      <c r="A11" s="90" t="s">
        <v>61</v>
      </c>
      <c r="B11" s="90"/>
      <c r="C11" s="90"/>
      <c r="D11" s="90"/>
      <c r="E11" s="90"/>
      <c r="F11" s="90"/>
      <c r="G11" s="90"/>
      <c r="H11" s="90"/>
    </row>
    <row r="12" spans="1:8" x14ac:dyDescent="0.2">
      <c r="A12" s="44" t="s">
        <v>57</v>
      </c>
      <c r="B12" s="98" t="s">
        <v>58</v>
      </c>
      <c r="C12" s="99"/>
      <c r="D12" s="99"/>
      <c r="E12" s="99"/>
      <c r="F12" s="99"/>
      <c r="G12" s="99"/>
      <c r="H12" s="100"/>
    </row>
    <row r="13" spans="1:8" x14ac:dyDescent="0.2">
      <c r="A13" s="112" t="s">
        <v>63</v>
      </c>
      <c r="B13" s="102" t="s">
        <v>62</v>
      </c>
      <c r="C13" s="103"/>
      <c r="D13" s="104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3"/>
      <c r="B14" s="109" t="s">
        <v>68</v>
      </c>
      <c r="C14" s="110"/>
      <c r="D14" s="111"/>
      <c r="E14" s="49">
        <v>2.7090000000000001</v>
      </c>
      <c r="F14" s="65"/>
      <c r="G14" s="51">
        <f>E14*F14</f>
        <v>0</v>
      </c>
      <c r="H14" s="38"/>
    </row>
    <row r="15" spans="1:8" x14ac:dyDescent="0.2">
      <c r="A15" s="113"/>
      <c r="B15" s="109" t="s">
        <v>42</v>
      </c>
      <c r="C15" s="110"/>
      <c r="D15" s="111"/>
      <c r="E15" s="49">
        <v>44</v>
      </c>
      <c r="F15" s="65"/>
      <c r="G15" s="51">
        <f t="shared" ref="G15:G33" si="0">E15*F15</f>
        <v>0</v>
      </c>
      <c r="H15" s="38"/>
    </row>
    <row r="16" spans="1:8" x14ac:dyDescent="0.2">
      <c r="A16" s="113"/>
      <c r="B16" s="109" t="s">
        <v>69</v>
      </c>
      <c r="C16" s="110"/>
      <c r="D16" s="111"/>
      <c r="E16" s="48">
        <v>2.9929999999999999</v>
      </c>
      <c r="F16" s="69"/>
      <c r="G16" s="51">
        <f t="shared" si="0"/>
        <v>0</v>
      </c>
      <c r="H16" s="38"/>
    </row>
    <row r="17" spans="1:9" x14ac:dyDescent="0.2">
      <c r="A17" s="113"/>
      <c r="B17" s="109" t="s">
        <v>73</v>
      </c>
      <c r="C17" s="110"/>
      <c r="D17" s="111"/>
      <c r="E17" s="49">
        <v>132</v>
      </c>
      <c r="F17" s="65"/>
      <c r="G17" s="51">
        <f t="shared" si="0"/>
        <v>0</v>
      </c>
      <c r="H17" s="38"/>
    </row>
    <row r="18" spans="1:9" x14ac:dyDescent="0.2">
      <c r="A18" s="113"/>
      <c r="B18" s="109" t="s">
        <v>97</v>
      </c>
      <c r="C18" s="110"/>
      <c r="D18" s="111"/>
      <c r="E18" s="41"/>
      <c r="F18" s="65"/>
      <c r="G18" s="51">
        <f t="shared" si="0"/>
        <v>0</v>
      </c>
      <c r="H18" s="38"/>
    </row>
    <row r="19" spans="1:9" x14ac:dyDescent="0.2">
      <c r="A19" s="113"/>
      <c r="B19" s="109" t="s">
        <v>74</v>
      </c>
      <c r="C19" s="110"/>
      <c r="D19" s="111"/>
      <c r="E19" s="68"/>
      <c r="F19" s="66"/>
      <c r="G19" s="51">
        <f t="shared" si="0"/>
        <v>0</v>
      </c>
      <c r="H19" s="38"/>
    </row>
    <row r="20" spans="1:9" x14ac:dyDescent="0.2">
      <c r="A20" s="114"/>
      <c r="B20" s="94" t="s">
        <v>75</v>
      </c>
      <c r="C20" s="95"/>
      <c r="D20" s="96"/>
      <c r="E20" s="41"/>
      <c r="F20" s="65"/>
      <c r="G20" s="51">
        <f t="shared" si="0"/>
        <v>0</v>
      </c>
      <c r="H20" s="38"/>
      <c r="I20" s="72">
        <f>G14+G15+G16+G17+G18+G19+G20</f>
        <v>0</v>
      </c>
    </row>
    <row r="21" spans="1:9" x14ac:dyDescent="0.2">
      <c r="A21" s="2" t="s">
        <v>64</v>
      </c>
      <c r="B21" s="94" t="s">
        <v>76</v>
      </c>
      <c r="C21" s="95"/>
      <c r="D21" s="96"/>
      <c r="E21" s="41"/>
      <c r="F21" s="65"/>
      <c r="G21" s="51">
        <f t="shared" si="0"/>
        <v>0</v>
      </c>
      <c r="H21" s="38"/>
    </row>
    <row r="22" spans="1:9" x14ac:dyDescent="0.2">
      <c r="A22" s="2"/>
      <c r="B22" s="109" t="s">
        <v>99</v>
      </c>
      <c r="C22" s="110"/>
      <c r="D22" s="111"/>
      <c r="E22" s="49">
        <v>559</v>
      </c>
      <c r="F22" s="65"/>
      <c r="G22" s="51">
        <f t="shared" si="0"/>
        <v>0</v>
      </c>
      <c r="H22" s="38"/>
    </row>
    <row r="23" spans="1:9" x14ac:dyDescent="0.2">
      <c r="A23" s="2"/>
      <c r="B23" s="109" t="s">
        <v>77</v>
      </c>
      <c r="C23" s="110"/>
      <c r="D23" s="111"/>
      <c r="E23" s="49">
        <v>72.5</v>
      </c>
      <c r="F23" s="65"/>
      <c r="G23" s="51">
        <f t="shared" si="0"/>
        <v>0</v>
      </c>
      <c r="H23" s="38"/>
    </row>
    <row r="24" spans="1:9" x14ac:dyDescent="0.2">
      <c r="A24" s="2"/>
      <c r="B24" s="109" t="s">
        <v>78</v>
      </c>
      <c r="C24" s="110"/>
      <c r="D24" s="111"/>
      <c r="E24" s="49">
        <v>21</v>
      </c>
      <c r="F24" s="65"/>
      <c r="G24" s="51">
        <f t="shared" si="0"/>
        <v>0</v>
      </c>
    </row>
    <row r="25" spans="1:9" x14ac:dyDescent="0.2">
      <c r="A25" s="2"/>
      <c r="B25" s="109" t="s">
        <v>79</v>
      </c>
      <c r="C25" s="110"/>
      <c r="D25" s="111"/>
      <c r="E25" s="49">
        <v>12</v>
      </c>
      <c r="F25" s="65"/>
      <c r="G25" s="51">
        <f t="shared" si="0"/>
        <v>0</v>
      </c>
    </row>
    <row r="26" spans="1:9" x14ac:dyDescent="0.2">
      <c r="A26" s="2"/>
      <c r="B26" s="109" t="s">
        <v>80</v>
      </c>
      <c r="C26" s="110"/>
      <c r="D26" s="111"/>
      <c r="E26" s="49">
        <v>39</v>
      </c>
      <c r="F26" s="65"/>
      <c r="G26" s="51">
        <f t="shared" si="0"/>
        <v>0</v>
      </c>
      <c r="I26" s="72">
        <f>G23+G24+G25+G26</f>
        <v>0</v>
      </c>
    </row>
    <row r="27" spans="1:9" x14ac:dyDescent="0.2">
      <c r="A27" s="2"/>
      <c r="B27" s="109" t="s">
        <v>81</v>
      </c>
      <c r="C27" s="110"/>
      <c r="D27" s="111"/>
      <c r="E27" s="49"/>
      <c r="F27" s="65"/>
      <c r="G27" s="51">
        <f t="shared" si="0"/>
        <v>0</v>
      </c>
    </row>
    <row r="28" spans="1:9" x14ac:dyDescent="0.2">
      <c r="A28" s="2"/>
      <c r="B28" s="109" t="s">
        <v>82</v>
      </c>
      <c r="C28" s="110"/>
      <c r="D28" s="111"/>
      <c r="E28" s="49"/>
      <c r="F28" s="65"/>
      <c r="G28" s="51">
        <f t="shared" si="0"/>
        <v>0</v>
      </c>
    </row>
    <row r="29" spans="1:9" x14ac:dyDescent="0.2">
      <c r="A29" s="2"/>
      <c r="B29" s="109" t="s">
        <v>100</v>
      </c>
      <c r="C29" s="110"/>
      <c r="D29" s="111"/>
      <c r="E29" s="49"/>
      <c r="F29" s="65"/>
      <c r="G29" s="51">
        <f t="shared" si="0"/>
        <v>0</v>
      </c>
    </row>
    <row r="30" spans="1:9" x14ac:dyDescent="0.2">
      <c r="A30" s="2"/>
      <c r="B30" s="109" t="s">
        <v>84</v>
      </c>
      <c r="C30" s="110"/>
      <c r="D30" s="111"/>
      <c r="E30" s="49"/>
      <c r="F30" s="65"/>
      <c r="G30" s="51">
        <f t="shared" si="0"/>
        <v>0</v>
      </c>
    </row>
    <row r="31" spans="1:9" x14ac:dyDescent="0.2">
      <c r="A31" s="2"/>
      <c r="B31" s="109" t="s">
        <v>85</v>
      </c>
      <c r="C31" s="110"/>
      <c r="D31" s="111"/>
      <c r="E31" s="49">
        <v>387.19</v>
      </c>
      <c r="F31" s="71">
        <v>1</v>
      </c>
      <c r="G31" s="51">
        <f>E31*F31</f>
        <v>387.19</v>
      </c>
    </row>
    <row r="32" spans="1:9" x14ac:dyDescent="0.2">
      <c r="A32" s="2"/>
      <c r="B32" s="109" t="s">
        <v>86</v>
      </c>
      <c r="C32" s="110"/>
      <c r="D32" s="111"/>
      <c r="E32" s="49">
        <v>247.54</v>
      </c>
      <c r="F32" s="71">
        <v>1</v>
      </c>
      <c r="G32" s="51">
        <f>E32*F32</f>
        <v>247.54</v>
      </c>
    </row>
    <row r="33" spans="1:9" x14ac:dyDescent="0.2">
      <c r="A33" s="2"/>
      <c r="B33" s="109" t="s">
        <v>87</v>
      </c>
      <c r="C33" s="110"/>
      <c r="D33" s="111"/>
      <c r="E33" s="49"/>
      <c r="F33" s="65"/>
      <c r="G33" s="51">
        <f t="shared" si="0"/>
        <v>0</v>
      </c>
      <c r="I33" s="72">
        <f>G21+G22+G23+G24+G25+G26+G27+G28+G29+G30+G31+G32+G33</f>
        <v>634.73</v>
      </c>
    </row>
    <row r="34" spans="1:9" x14ac:dyDescent="0.2">
      <c r="A34" s="89" t="s">
        <v>65</v>
      </c>
      <c r="B34" s="89"/>
      <c r="C34" s="89"/>
      <c r="D34" s="89"/>
      <c r="E34" s="89"/>
      <c r="F34" s="89"/>
      <c r="G34" s="52">
        <f>G14+G15+G16+G17+G18+G20+G22+G23+G24+G25+G26+G27+G28+G29+G30+G31+G32+G33</f>
        <v>634.73</v>
      </c>
    </row>
    <row r="36" spans="1:9" x14ac:dyDescent="0.2">
      <c r="A36" s="90" t="s">
        <v>88</v>
      </c>
      <c r="B36" s="90"/>
      <c r="C36" s="90"/>
      <c r="D36" s="90"/>
      <c r="E36" s="90"/>
      <c r="F36" s="90"/>
      <c r="G36" s="90"/>
      <c r="H36" s="90"/>
    </row>
    <row r="37" spans="1:9" x14ac:dyDescent="0.2">
      <c r="A37" s="44" t="s">
        <v>57</v>
      </c>
      <c r="B37" s="88" t="s">
        <v>58</v>
      </c>
      <c r="C37" s="88"/>
      <c r="D37" s="88"/>
      <c r="E37" s="88"/>
      <c r="F37" s="88"/>
      <c r="G37" s="54" t="s">
        <v>6</v>
      </c>
      <c r="H37" s="61"/>
    </row>
    <row r="38" spans="1:9" x14ac:dyDescent="0.2">
      <c r="A38" s="53" t="s">
        <v>59</v>
      </c>
      <c r="B38" s="92" t="s">
        <v>101</v>
      </c>
      <c r="C38" s="92"/>
      <c r="D38" s="92"/>
      <c r="E38" s="92"/>
      <c r="F38" s="92"/>
      <c r="G38" s="62"/>
      <c r="H38" s="45"/>
    </row>
    <row r="39" spans="1:9" x14ac:dyDescent="0.2">
      <c r="A39" s="53" t="s">
        <v>60</v>
      </c>
      <c r="B39" s="92" t="s">
        <v>90</v>
      </c>
      <c r="C39" s="92"/>
      <c r="D39" s="92"/>
      <c r="E39" s="92"/>
      <c r="F39" s="92"/>
      <c r="G39" s="62"/>
      <c r="H39" s="38"/>
    </row>
    <row r="40" spans="1:9" x14ac:dyDescent="0.2">
      <c r="A40" s="53" t="s">
        <v>59</v>
      </c>
      <c r="B40" s="92" t="s">
        <v>89</v>
      </c>
      <c r="C40" s="92"/>
      <c r="D40" s="92"/>
      <c r="E40" s="92"/>
      <c r="F40" s="92"/>
      <c r="G40" s="62"/>
      <c r="H40" s="38"/>
    </row>
    <row r="41" spans="1:9" x14ac:dyDescent="0.2">
      <c r="A41" s="53" t="s">
        <v>95</v>
      </c>
      <c r="B41" s="92" t="s">
        <v>96</v>
      </c>
      <c r="C41" s="92"/>
      <c r="D41" s="92"/>
      <c r="E41" s="92"/>
      <c r="F41" s="92"/>
      <c r="G41" s="62"/>
      <c r="H41" s="38"/>
    </row>
    <row r="42" spans="1:9" x14ac:dyDescent="0.2">
      <c r="A42" s="89" t="s">
        <v>65</v>
      </c>
      <c r="B42" s="89"/>
      <c r="C42" s="89"/>
      <c r="D42" s="89"/>
      <c r="E42" s="89"/>
      <c r="F42" s="89"/>
      <c r="G42" s="52">
        <f>SUM(G38:G41)</f>
        <v>0</v>
      </c>
      <c r="H42" s="38"/>
    </row>
    <row r="43" spans="1:9" x14ac:dyDescent="0.2">
      <c r="A43" s="55"/>
      <c r="B43" s="87"/>
      <c r="C43" s="87"/>
      <c r="D43" s="87"/>
      <c r="E43" s="87"/>
      <c r="F43" s="87"/>
      <c r="G43" s="56"/>
      <c r="H43" s="60"/>
    </row>
    <row r="44" spans="1:9" x14ac:dyDescent="0.2">
      <c r="A44" s="90" t="s">
        <v>46</v>
      </c>
      <c r="B44" s="90"/>
      <c r="C44" s="90"/>
      <c r="D44" s="90"/>
      <c r="E44" s="90"/>
      <c r="F44" s="90"/>
      <c r="G44" s="63">
        <f>G34+G42</f>
        <v>634.73</v>
      </c>
      <c r="H44" s="58"/>
    </row>
    <row r="45" spans="1:9" x14ac:dyDescent="0.2">
      <c r="A45" s="29"/>
      <c r="B45" s="29"/>
      <c r="C45" s="29"/>
      <c r="D45" s="29"/>
      <c r="E45" s="29"/>
      <c r="F45" s="29"/>
      <c r="G45" s="29"/>
    </row>
    <row r="46" spans="1:9" x14ac:dyDescent="0.2">
      <c r="A46" s="115" t="s">
        <v>49</v>
      </c>
      <c r="B46" s="115"/>
      <c r="C46" s="64"/>
      <c r="D46" s="29"/>
      <c r="E46" s="29"/>
      <c r="F46" s="29"/>
      <c r="G46" s="29"/>
    </row>
    <row r="47" spans="1:9" x14ac:dyDescent="0.2">
      <c r="A47" s="29"/>
      <c r="B47" s="29"/>
      <c r="C47" s="29"/>
      <c r="D47" s="29"/>
      <c r="E47" s="29"/>
      <c r="F47" s="29"/>
      <c r="G47" s="29"/>
    </row>
    <row r="48" spans="1:9" x14ac:dyDescent="0.2">
      <c r="A48" s="116" t="s">
        <v>91</v>
      </c>
      <c r="B48" s="116"/>
      <c r="C48" s="29"/>
      <c r="D48" s="29"/>
      <c r="E48" s="29"/>
      <c r="F48" s="117" t="s">
        <v>92</v>
      </c>
      <c r="G48" s="117"/>
    </row>
    <row r="49" spans="1:8" x14ac:dyDescent="0.2">
      <c r="A49" s="83">
        <v>6031.56</v>
      </c>
      <c r="B49" s="84"/>
      <c r="C49" s="29"/>
      <c r="D49" s="29"/>
      <c r="E49" s="29"/>
      <c r="F49" s="86">
        <f>C46+A49-G44</f>
        <v>5396.83</v>
      </c>
      <c r="G49" s="86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93" t="s">
        <v>66</v>
      </c>
      <c r="B51" s="93"/>
      <c r="C51" s="93"/>
      <c r="D51" s="93"/>
      <c r="E51" s="93"/>
      <c r="F51" s="93"/>
      <c r="G51" s="93"/>
      <c r="H51" s="93"/>
    </row>
    <row r="52" spans="1:8" x14ac:dyDescent="0.2">
      <c r="A52" s="93" t="s">
        <v>67</v>
      </c>
      <c r="B52" s="93"/>
      <c r="C52" s="93"/>
      <c r="D52" s="93"/>
      <c r="E52" s="93"/>
      <c r="F52" s="93"/>
      <c r="G52" s="93"/>
      <c r="H52" s="93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  <row r="56" spans="1:8" x14ac:dyDescent="0.2">
      <c r="A56" s="29"/>
      <c r="B56" s="29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3:D33"/>
    <mergeCell ref="A51:H51"/>
    <mergeCell ref="B18:D18"/>
    <mergeCell ref="B19:D19"/>
    <mergeCell ref="B20:D20"/>
    <mergeCell ref="B24:D24"/>
    <mergeCell ref="B25:D25"/>
    <mergeCell ref="A9:H9"/>
    <mergeCell ref="B14:D14"/>
    <mergeCell ref="B15:D15"/>
    <mergeCell ref="B16:D16"/>
    <mergeCell ref="B17:D17"/>
    <mergeCell ref="B28:D28"/>
    <mergeCell ref="B29:D29"/>
    <mergeCell ref="B30:D30"/>
    <mergeCell ref="B31:D31"/>
    <mergeCell ref="B32:D32"/>
    <mergeCell ref="B40:F40"/>
    <mergeCell ref="B43:F43"/>
    <mergeCell ref="B37:F37"/>
    <mergeCell ref="A42:F42"/>
    <mergeCell ref="A34:F34"/>
    <mergeCell ref="A36:H36"/>
    <mergeCell ref="B38:F38"/>
    <mergeCell ref="B39:F39"/>
    <mergeCell ref="B41:F41"/>
    <mergeCell ref="A44:F44"/>
    <mergeCell ref="A46:B46"/>
    <mergeCell ref="A48:B48"/>
    <mergeCell ref="A49:B49"/>
    <mergeCell ref="F48:G48"/>
    <mergeCell ref="F49:G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17</vt:i4>
      </vt:variant>
    </vt:vector>
  </HeadingPairs>
  <TitlesOfParts>
    <vt:vector size="39" baseType="lpstr">
      <vt:lpstr>Acaiaca</vt:lpstr>
      <vt:lpstr>Alvinópolis</vt:lpstr>
      <vt:lpstr>Amparo do Serra</vt:lpstr>
      <vt:lpstr>Guaraciaba</vt:lpstr>
      <vt:lpstr>Barra Longa</vt:lpstr>
      <vt:lpstr>Dom Silvério</vt:lpstr>
      <vt:lpstr>Sem Peixe</vt:lpstr>
      <vt:lpstr>Jequeri</vt:lpstr>
      <vt:lpstr>Piedade</vt:lpstr>
      <vt:lpstr>Raul Soares</vt:lpstr>
      <vt:lpstr>Rio Doce</vt:lpstr>
      <vt:lpstr>Santa Cruz</vt:lpstr>
      <vt:lpstr>Grama</vt:lpstr>
      <vt:lpstr>Goiabal</vt:lpstr>
      <vt:lpstr>São Pedro</vt:lpstr>
      <vt:lpstr>Urucânia</vt:lpstr>
      <vt:lpstr>Consolidado</vt:lpstr>
      <vt:lpstr>HMH-5172</vt:lpstr>
      <vt:lpstr>HNH-0912</vt:lpstr>
      <vt:lpstr>Caminhão</vt:lpstr>
      <vt:lpstr>Michellin</vt:lpstr>
      <vt:lpstr>Plan1</vt:lpstr>
      <vt:lpstr>Acaiaca!Area_de_impressao</vt:lpstr>
      <vt:lpstr>Alvinópolis!Area_de_impressao</vt:lpstr>
      <vt:lpstr>'Amparo do Serra'!Area_de_impressao</vt:lpstr>
      <vt:lpstr>'Barra Longa'!Area_de_impressao</vt:lpstr>
      <vt:lpstr>Consolidado!Area_de_impressao</vt:lpstr>
      <vt:lpstr>'Dom Silvério'!Area_de_impressao</vt:lpstr>
      <vt:lpstr>Goiabal!Area_de_impressao</vt:lpstr>
      <vt:lpstr>Grama!Area_de_impressao</vt:lpstr>
      <vt:lpstr>Guaraciaba!Area_de_impressao</vt:lpstr>
      <vt:lpstr>Jequeri!Area_de_impressao</vt:lpstr>
      <vt:lpstr>Piedade!Area_de_impressao</vt:lpstr>
      <vt:lpstr>'Raul Soares'!Area_de_impressao</vt:lpstr>
      <vt:lpstr>'Rio Doce'!Area_de_impressao</vt:lpstr>
      <vt:lpstr>'Santa Cruz'!Area_de_impressao</vt:lpstr>
      <vt:lpstr>'São Pedro'!Area_de_impressao</vt:lpstr>
      <vt:lpstr>'Sem Peixe'!Area_de_impressao</vt:lpstr>
      <vt:lpstr>Urucânia!Area_de_impressao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Frotas</cp:lastModifiedBy>
  <cp:lastPrinted>2015-07-06T10:58:29Z</cp:lastPrinted>
  <dcterms:created xsi:type="dcterms:W3CDTF">2012-01-09T11:25:55Z</dcterms:created>
  <dcterms:modified xsi:type="dcterms:W3CDTF">2015-08-07T10:54:06Z</dcterms:modified>
</cp:coreProperties>
</file>